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30"/>
  </bookViews>
  <sheets>
    <sheet name="հաստատված" sheetId="3" r:id="rId1"/>
    <sheet name="հետաձգված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2" l="1"/>
  <c r="I28" i="2"/>
  <c r="L27" i="2"/>
  <c r="L28" i="2" s="1"/>
  <c r="J27" i="2"/>
  <c r="I27" i="2"/>
  <c r="H27" i="2"/>
  <c r="G27" i="2"/>
  <c r="M26" i="2"/>
  <c r="J26" i="2"/>
  <c r="I26" i="2"/>
  <c r="K26" i="2" s="1"/>
  <c r="L25" i="2"/>
  <c r="H25" i="2"/>
  <c r="G25" i="2"/>
  <c r="M24" i="2"/>
  <c r="I24" i="2"/>
  <c r="K24" i="2" s="1"/>
  <c r="J24" i="2" s="1"/>
  <c r="J25" i="2" s="1"/>
  <c r="L23" i="2"/>
  <c r="H23" i="2"/>
  <c r="G23" i="2"/>
  <c r="M22" i="2"/>
  <c r="J22" i="2"/>
  <c r="I22" i="2"/>
  <c r="K22" i="2" s="1"/>
  <c r="M21" i="2"/>
  <c r="J21" i="2"/>
  <c r="J23" i="2" s="1"/>
  <c r="I21" i="2"/>
  <c r="K21" i="2" s="1"/>
  <c r="L20" i="2"/>
  <c r="H20" i="2"/>
  <c r="H28" i="2" s="1"/>
  <c r="G20" i="2"/>
  <c r="G28" i="2" s="1"/>
  <c r="K19" i="2"/>
  <c r="H19" i="2"/>
  <c r="J19" i="2" s="1"/>
  <c r="J20" i="2" s="1"/>
  <c r="L17" i="2"/>
  <c r="H17" i="2"/>
  <c r="G17" i="2"/>
  <c r="M16" i="2"/>
  <c r="K16" i="2"/>
  <c r="J16" i="2"/>
  <c r="I16" i="2"/>
  <c r="J15" i="2"/>
  <c r="I15" i="2"/>
  <c r="K15" i="2" s="1"/>
  <c r="M14" i="2"/>
  <c r="K14" i="2"/>
  <c r="J14" i="2"/>
  <c r="J17" i="2" s="1"/>
  <c r="I14" i="2"/>
  <c r="L13" i="2"/>
  <c r="H13" i="2"/>
  <c r="G13" i="2"/>
  <c r="M12" i="2"/>
  <c r="K12" i="2"/>
  <c r="J12" i="2"/>
  <c r="I12" i="2"/>
  <c r="M11" i="2"/>
  <c r="I11" i="2"/>
  <c r="K11" i="2" s="1"/>
  <c r="J11" i="2" s="1"/>
  <c r="J13" i="2" s="1"/>
  <c r="L10" i="2"/>
  <c r="H10" i="2"/>
  <c r="G10" i="2"/>
  <c r="M9" i="2"/>
  <c r="J9" i="2"/>
  <c r="I9" i="2"/>
  <c r="K9" i="2" s="1"/>
  <c r="M8" i="2"/>
  <c r="K8" i="2"/>
  <c r="J8" i="2"/>
  <c r="J10" i="2" s="1"/>
  <c r="I8" i="2"/>
  <c r="L44" i="3"/>
  <c r="H44" i="3"/>
  <c r="G44" i="3"/>
  <c r="G45" i="3" s="1"/>
  <c r="M43" i="3"/>
  <c r="J43" i="3"/>
  <c r="I43" i="3"/>
  <c r="K43" i="3" s="1"/>
  <c r="M42" i="3"/>
  <c r="J42" i="3"/>
  <c r="I42" i="3"/>
  <c r="L41" i="3"/>
  <c r="I41" i="3"/>
  <c r="G41" i="3"/>
  <c r="K40" i="3"/>
  <c r="J40" i="3" s="1"/>
  <c r="H40" i="3"/>
  <c r="H41" i="3" s="1"/>
  <c r="J39" i="3"/>
  <c r="L37" i="3"/>
  <c r="H37" i="3"/>
  <c r="G37" i="3"/>
  <c r="M36" i="3"/>
  <c r="J36" i="3"/>
  <c r="I36" i="3"/>
  <c r="B36" i="3"/>
  <c r="L35" i="3"/>
  <c r="L45" i="3" s="1"/>
  <c r="G35" i="3"/>
  <c r="K34" i="3"/>
  <c r="H34" i="3"/>
  <c r="J34" i="3" s="1"/>
  <c r="K33" i="3"/>
  <c r="H33" i="3"/>
  <c r="L32" i="3"/>
  <c r="H32" i="3"/>
  <c r="G32" i="3"/>
  <c r="M31" i="3"/>
  <c r="J31" i="3"/>
  <c r="I31" i="3"/>
  <c r="M30" i="3"/>
  <c r="J30" i="3"/>
  <c r="I30" i="3"/>
  <c r="M29" i="3"/>
  <c r="J29" i="3"/>
  <c r="I29" i="3"/>
  <c r="M28" i="3"/>
  <c r="J28" i="3"/>
  <c r="I28" i="3"/>
  <c r="M27" i="3"/>
  <c r="J27" i="3"/>
  <c r="I27" i="3"/>
  <c r="M26" i="3"/>
  <c r="J26" i="3"/>
  <c r="I26" i="3"/>
  <c r="M25" i="3"/>
  <c r="J25" i="3"/>
  <c r="I25" i="3"/>
  <c r="M24" i="3"/>
  <c r="J24" i="3"/>
  <c r="I24" i="3"/>
  <c r="M23" i="3"/>
  <c r="J23" i="3"/>
  <c r="I23" i="3"/>
  <c r="M22" i="3"/>
  <c r="J22" i="3"/>
  <c r="I22" i="3"/>
  <c r="M21" i="3"/>
  <c r="J21" i="3"/>
  <c r="I21" i="3"/>
  <c r="M20" i="3"/>
  <c r="J20" i="3"/>
  <c r="I20" i="3"/>
  <c r="M19" i="3"/>
  <c r="J19" i="3"/>
  <c r="I19" i="3"/>
  <c r="L18" i="3"/>
  <c r="H18" i="3"/>
  <c r="G18" i="3"/>
  <c r="M17" i="3"/>
  <c r="I17" i="3"/>
  <c r="L16" i="3"/>
  <c r="G16" i="3"/>
  <c r="K15" i="3"/>
  <c r="J15" i="3" s="1"/>
  <c r="H15" i="3"/>
  <c r="J14" i="3"/>
  <c r="H14" i="3"/>
  <c r="K13" i="3"/>
  <c r="H13" i="3"/>
  <c r="K12" i="3"/>
  <c r="J12" i="3"/>
  <c r="H12" i="3"/>
  <c r="L11" i="3"/>
  <c r="H11" i="3"/>
  <c r="G11" i="3"/>
  <c r="M10" i="3"/>
  <c r="J10" i="3"/>
  <c r="I10" i="3"/>
  <c r="M9" i="3"/>
  <c r="J9" i="3"/>
  <c r="I9" i="3"/>
  <c r="M8" i="3"/>
  <c r="J8" i="3"/>
  <c r="I8" i="3"/>
  <c r="B10" i="3"/>
  <c r="A10" i="3"/>
  <c r="K42" i="3" l="1"/>
  <c r="J28" i="2"/>
  <c r="K25" i="3"/>
  <c r="K17" i="3"/>
  <c r="J17" i="3" s="1"/>
  <c r="J18" i="3" s="1"/>
  <c r="K41" i="3"/>
  <c r="K21" i="3"/>
  <c r="K22" i="3"/>
  <c r="K10" i="3"/>
  <c r="K20" i="3"/>
  <c r="K29" i="3"/>
  <c r="K8" i="3"/>
  <c r="J41" i="3"/>
  <c r="K9" i="3"/>
  <c r="K23" i="3"/>
  <c r="K19" i="3"/>
  <c r="J32" i="3"/>
  <c r="K27" i="3"/>
  <c r="J37" i="3"/>
  <c r="K30" i="3"/>
  <c r="J11" i="3"/>
  <c r="K28" i="3"/>
  <c r="K24" i="3"/>
  <c r="H35" i="3"/>
  <c r="H45" i="3" s="1"/>
  <c r="J44" i="3"/>
  <c r="J45" i="3" s="1"/>
  <c r="I44" i="3"/>
  <c r="H16" i="3"/>
  <c r="K26" i="3"/>
  <c r="K31" i="3"/>
  <c r="K36" i="3"/>
  <c r="J13" i="3"/>
  <c r="J16" i="3" s="1"/>
  <c r="J33" i="3"/>
  <c r="J35" i="3" s="1"/>
</calcChain>
</file>

<file path=xl/sharedStrings.xml><?xml version="1.0" encoding="utf-8"?>
<sst xmlns="http://schemas.openxmlformats.org/spreadsheetml/2006/main" count="219" uniqueCount="163">
  <si>
    <t>N</t>
  </si>
  <si>
    <t>մարզ</t>
  </si>
  <si>
    <t>համայնք</t>
  </si>
  <si>
    <t>մասնակից բնակավայրերը</t>
  </si>
  <si>
    <t>ծրագրի անվանումը</t>
  </si>
  <si>
    <t>19 բնակավայր</t>
  </si>
  <si>
    <t>Աշտարակ քաղաքի և 18 բնակավայրերի փողոցների լուսավորության ցանցի կառուցում</t>
  </si>
  <si>
    <t xml:space="preserve">Աշտարակ  </t>
  </si>
  <si>
    <t>Աշտարակ</t>
  </si>
  <si>
    <t>Աշտարակ համայնքի Աշտարակ քաղաքի 4 ԲԲՇ-ների էներգախնայող միջոցառումների՝ ջերմամեկուսացման, շքամուտքերի և տանիքների վերանորոգման աշխատանքների իրականացում</t>
  </si>
  <si>
    <t xml:space="preserve">Ալագյազ   </t>
  </si>
  <si>
    <t>Ալագյազ     Ջամշլու            Ռյա Թազա    Կանիաշիր    Սադունց</t>
  </si>
  <si>
    <t>Ալագյազ համայնքի Ալագյազ, Ջամշլու, Ռյա Թազա, Կանիաշիր և Սադունց բնակավայրերում կանգառների կառուցում</t>
  </si>
  <si>
    <t xml:space="preserve">Թալին                </t>
  </si>
  <si>
    <t xml:space="preserve">Թալին         Կաթնաղբյուր          </t>
  </si>
  <si>
    <t>Թալին համայնքի Թալին և Կաթնաղբյուր բնակավայրերում մանկապարտեզների վերակառուցում</t>
  </si>
  <si>
    <t>Ապարան    Արագած   Երնջատափ   Մելիքգյուղ     Քուչակ     Շենավան       Եղիպատրուշ</t>
  </si>
  <si>
    <t>Ապարան համայնքի Ապարան, Արագած, Երնջատափ, Մելիքգյուղ․ Քուչակ և Շենավան և Եղիպատրուշ բնակավայրերում մանկական խաղահրապարակների և մարզահրապարակների կառուցում</t>
  </si>
  <si>
    <t>ԸՆԴԱՄԵՆԸ՝ Արագածոտն</t>
  </si>
  <si>
    <t>Արարատ</t>
  </si>
  <si>
    <t>Արարատ համայնքի Արարատ քաղաքի ՈԿՖ բանավանի կեղտաջրերի մաքրման կայանի կառուցում</t>
  </si>
  <si>
    <t>Վեդի</t>
  </si>
  <si>
    <t xml:space="preserve">ք․ Վեդի        </t>
  </si>
  <si>
    <t>Վեդի համայնքի Վեդի քաղաքային բնակավայրի այգու/պուրակի բարեկարգում</t>
  </si>
  <si>
    <t>ԸՆԴԱՄԵՆԸ՝ Արարատ</t>
  </si>
  <si>
    <t>Արաքս</t>
  </si>
  <si>
    <t>Խորոնք   Առատաշեն</t>
  </si>
  <si>
    <t xml:space="preserve">«Արաքս համայնքի Խորոնք գյուղի կենտրոնական ճանապարհի մայթեզրերի կառուցում և սալարկում, Առատաշեն գյուղի կենտրոնական ճանապարհի մայթեզրերի սալարկում» </t>
  </si>
  <si>
    <t>Խոյ</t>
  </si>
  <si>
    <t>Հայթաղ  Արագած</t>
  </si>
  <si>
    <t xml:space="preserve">Խոյ համայնքի Հայթաղ բնակավայրի  Աշտարակեցի, Գ․ Նժդեհ, Դ․ Կանայան, Րաֆֆի, Վ․Մամիկոնյան և Արագած բնակավայրի 15-րդ և 20-րդ փողոցների գազաֆիկացում </t>
  </si>
  <si>
    <t>Փարաքար</t>
  </si>
  <si>
    <t xml:space="preserve">Նորակերտ,Արևաշատ, Մուսալեռ, Մերձավան, Պտղունք,,  Այգեկ Բաղրամյան </t>
  </si>
  <si>
    <t>Փարաքար համայնքի Նորակերտ,Արևաշատ, Մուսալեռ, Մերձավան, Պտղունք,,  Այգեկ Բաղրամյան բնակավայրերում ոռոգման ցանցի ընդլայնման աշխատանքներ</t>
  </si>
  <si>
    <t xml:space="preserve">Մեծամոր </t>
  </si>
  <si>
    <t>ք․ Մեծամոր</t>
  </si>
  <si>
    <t>Մեծամոր համայնքի Մեծամոր քաղաքի համայնքապետարանի շենքի հարակից տարածքի բարեկարգում</t>
  </si>
  <si>
    <t>Ընդամենը՝  Արմավիր</t>
  </si>
  <si>
    <t>Գավառ</t>
  </si>
  <si>
    <t>Գավառ համայնքի Գավառ քաղաքում շատրվանային համակարգի տեղադրում</t>
  </si>
  <si>
    <t>Ընդամենը Գեղարքունիք</t>
  </si>
  <si>
    <t xml:space="preserve">Վանաձոր      </t>
  </si>
  <si>
    <t>Գուգարք</t>
  </si>
  <si>
    <t>Վանաձոր համայնքի Գուգարք բնակավայրում մանկապարտեզի կառուցում /2-րդ փուլ/</t>
  </si>
  <si>
    <t>Վանաձոր համայնքի Գուգարք բնակավայրի փողոցների հիմնանորոգում</t>
  </si>
  <si>
    <t>Լոռի</t>
  </si>
  <si>
    <t>Վանաձոր</t>
  </si>
  <si>
    <t>Վանաձոր համայնքի Վանաձոր բնակավայրի Տերյան, Թատերական – Սոս Սարգսյան և Չարենցի  փողոցների հիմնանորոգում</t>
  </si>
  <si>
    <t xml:space="preserve">Ագարակ      Յաղդան                  Լոռի Բերդ                  Հովնանաձոր          Սվերդլով             Լեջան                    Բովաձոր         Ուռուտ            </t>
  </si>
  <si>
    <t>Լոռի Բերդ համայնքի բնակավայրերի գիշերային լուսավորության ցանցի ընդլայնում և ԼԵԴ լուսատուներով փոխարինում</t>
  </si>
  <si>
    <t>Ստեփանավան</t>
  </si>
  <si>
    <t xml:space="preserve">Ստեփանավան     </t>
  </si>
  <si>
    <t xml:space="preserve">Ստեփանավան համայնքի քաղաքային այգու և Ալեայի անցուղու մի հատվածի  բարեկարգում </t>
  </si>
  <si>
    <t>Տաշիր</t>
  </si>
  <si>
    <t>Տաշիր քաղաքի բազմաբնակարան շենքերի տանիքների վերանորոգման, էներգաարդյունավետության և ջերմաարդյունավետության բարձրացման ծրագիր</t>
  </si>
  <si>
    <t>Մեծավան     Սարչապետ    Նովոսելցովո   Մեդովկա   Միխայելովկա   Նորաշեն   Սարատովկա   Մեղվահովիտ     Դաշտադեմ    Պետրովկա</t>
  </si>
  <si>
    <t>Մեծավան, Սարչապետ, Նովոսելցովո, Մեդովկա, Միխայելովկա, Նորաշեն, Սարատովկա, Մեղվահովիտ, Դաշտադեմ, Պետրովկա բնակավայրերում սպորտային և մանկական խաղահրապարակների ստեղծում/կահավորում</t>
  </si>
  <si>
    <t>Մեծավան    Նորաշեն    Ապավեն        Արծնի      Լեռնահովիտ    Ձորամուտ    Սարչապետ      Պաղաղբյուր</t>
  </si>
  <si>
    <t>Մեծավան, Նորաշեն, Ապավեն, Արծնի, Լեռնահովիտ, Ձորամուտ, Սարչապետ և Պաղաղբյուր բնակավայրերի ճանապարհների վերանորոգում՝ սալարկմամբ</t>
  </si>
  <si>
    <t>Գյուլագարակ</t>
  </si>
  <si>
    <t>Գյուլագարակ համայնքի Գյուլագարակ բնակավայրի համայնքային սպորտդպրոցի շենքի կառուցում</t>
  </si>
  <si>
    <t>Փամբակ</t>
  </si>
  <si>
    <t>Ձորագյուղ     Եղեգնուտ</t>
  </si>
  <si>
    <t>Փամբակ համայնքի Ձորագյուղ և Եղեգնուտ բն․ գազիֆիկացում</t>
  </si>
  <si>
    <t>Մարգահովիտ     Ազնվաձոր</t>
  </si>
  <si>
    <t>Փամբակ համայնքի Մարգահովիտ և Ազնվաձոր բնակավայրերի փողոցների ընթացիկ նորոգում ասֆալտապատման միջոցով</t>
  </si>
  <si>
    <t>Դեբետ</t>
  </si>
  <si>
    <t>Փամբակ համայնքի Դեբետ բն․ խմելու ջրի ցանցի կառուցում</t>
  </si>
  <si>
    <t>Թումանյան</t>
  </si>
  <si>
    <t>Թումանյան քաղաքի 5-րդ փողոցի սալարկում տուֆով</t>
  </si>
  <si>
    <t>Դսեղ</t>
  </si>
  <si>
    <t>Թումանյան համայնքի Դսեղ բնակավայրի 5-րդ փողոցի փոքր հրապարակի բարեկարգում</t>
  </si>
  <si>
    <t>Ալավերդի</t>
  </si>
  <si>
    <t>15 բնակավայր</t>
  </si>
  <si>
    <t xml:space="preserve">Ալավերդի համայնքի ճանապարհների կապիտալ վերանորոգում ասֆալտապատմամբ </t>
  </si>
  <si>
    <t>Ալավերդի        Ակներ</t>
  </si>
  <si>
    <t>Ալավերդի համայնքի ներհամայնքային հանրային տրանսպորտի երթուղային ցանցի սպասարկման համար ավտոբուսների ձեռքբերում</t>
  </si>
  <si>
    <t>ԸՆԴԱՄԵՆԸ՝ Լոռի</t>
  </si>
  <si>
    <t>Կոտայք</t>
  </si>
  <si>
    <t>Ծաղկաձոր</t>
  </si>
  <si>
    <t xml:space="preserve"> Փյունիկ</t>
  </si>
  <si>
    <t>Ծաղկաձոր համայնքի Փյունիկ բնակավայրի 1-ին փողոց 2-րդ նրբանցքի կապիտալ վերանորոգման` ասֆալտապատման աշխատանքներ</t>
  </si>
  <si>
    <t>Նաիրի</t>
  </si>
  <si>
    <t xml:space="preserve"> Եղվարդ քաղաքի, Քասախ, Պռոշյան,  Բուժական, Զորավան, Արագյուղ և Սարալանջ </t>
  </si>
  <si>
    <t>Նաիրի համայնքի Եղվարդ քաղաքի, Քասախ, Պռոշյան,  Բուժական, Զորավան, Արագյուղ և Սարալանջ   բնակավայրերի փողոցային լուսավորության համակարգերի կառուցման և նորոգման աշխատանքներ</t>
  </si>
  <si>
    <t>Գառնի</t>
  </si>
  <si>
    <t xml:space="preserve">Գառնի Գողթ, Գեղարդ </t>
  </si>
  <si>
    <t xml:space="preserve"> Գառնի համայնքի՝ Գառնի, Գողթ, Գեղարդ բնակավայրերի խմելու ջրագծերի կառուցում</t>
  </si>
  <si>
    <t>Գառնի Գեղադիր Ողջաբերդ</t>
  </si>
  <si>
    <t xml:space="preserve">Գառնի համայնքի փողոցների լուսավորության անցկացման աշխատանքներ  </t>
  </si>
  <si>
    <t>Ընդամենը՝ Կոտայք</t>
  </si>
  <si>
    <t>Շիրակ</t>
  </si>
  <si>
    <t>Գյումրի</t>
  </si>
  <si>
    <t>Գյումրի համայնքի երկրորդային 20 փողոցների հիմնանորոգում</t>
  </si>
  <si>
    <t>Գյումրի համայնքի կարիքների համար անհրաժեշտ գույքի ձեռքբերում</t>
  </si>
  <si>
    <t xml:space="preserve">Աշոցք                              </t>
  </si>
  <si>
    <t>Աշոցք    Ցողամարգ    Ղազանչի           Մեծ Սեպասար    Հարթաշեն   Գոգհովիտ</t>
  </si>
  <si>
    <t>Աշոցք համայնքի Աշոցք, Ցողամարգ, Ղազանչի, Մեծ Սեպասար, Հարթաշեն և Գոգհովիտ բնակավայրերում լուսավորության համակարգի կառուցում</t>
  </si>
  <si>
    <t>ԸՆԴԱՄԵՆԸ՝ Շիրակ</t>
  </si>
  <si>
    <t>Գորիս</t>
  </si>
  <si>
    <r>
      <t>·</t>
    </r>
    <r>
      <rPr>
        <sz val="10"/>
        <color rgb="FF000000"/>
        <rFont val="Times New Roman"/>
        <family val="1"/>
        <charset val="204"/>
      </rPr>
      <t xml:space="preserve">         </t>
    </r>
    <r>
      <rPr>
        <sz val="10"/>
        <color rgb="FF000000"/>
        <rFont val="GHEA Grapalat"/>
        <family val="3"/>
      </rPr>
      <t>Գորիս համայնքի «Գորիս քաղաքի Գարեգին Նժդեհ փողոցի  թիվ  22 հասցեում մանսարդային հարկում բնակելի տների կառուցում»,</t>
    </r>
  </si>
  <si>
    <t>Ընդամենը Սյունիք</t>
  </si>
  <si>
    <t>Արենի</t>
  </si>
  <si>
    <t xml:space="preserve">Արենի  Արփի  Գնիշիկ Խաչիկ  Չիվա   </t>
  </si>
  <si>
    <t>ՀՀ Վայոց ձորի մարզի Արենի համայնքում  Գնիշիկ բնակավայրում «Կարմիր քար» ջրագծի 1 կմ հատվածի հիմնանորոգում, Խաչիկ բնակավայրում «40 աղբյուր» ջրաղբյուրի ջրագծի կառուցում, Չիվա բնակավայրում «Բարսեղի աղբյուր» ջրաղբյուրի կապտաժի և 400 գծմ ջրագծի հիմնանորոգում, Չիվա բնակավայրում կոյուղու մաքրման կայանի կառուցում</t>
  </si>
  <si>
    <t>Ագարակաձոր      Ելփին           Չիվա</t>
  </si>
  <si>
    <t xml:space="preserve">  Ագարակաձոր բնակավայրում չլուսավորված 26 փողոցների լուսավորության համակարգերի կառուցում, Ելփին բնակավայրի 24 փողոցների արտաքին լուսավորության ցանցի կառուցում, Չիվա բնակավայրում 22 փողոցների լուսավորման համակարգերի կառուցում</t>
  </si>
  <si>
    <t>Ջերմուկ</t>
  </si>
  <si>
    <t xml:space="preserve">Ջերմուկի Ջերմուկի Գնդեվազ </t>
  </si>
  <si>
    <t>Կեչուտ գյուղի հանդիսությունների սրահի հիմնանորոգում, Կեչուտ գյուղի բակային տարածքի աստիճանների և հենապատի կառուցում, Գնդեվազ գյուղի գերեզմանատում տանող աստիճանների կառուցում</t>
  </si>
  <si>
    <t>ԸՆԴԱՄԵՆԸ՝ Վայոց ձոր</t>
  </si>
  <si>
    <t>Տավուշ</t>
  </si>
  <si>
    <t>Դիլիջան</t>
  </si>
  <si>
    <t>Դիլիջան համայնքի Դիլիջան բնակավայրի Գետափնյա փողոցի ասֆալտապատում և մայթերի վերանորոգում և Մյասնիկյան- Սայաթ Նովա- Աղստև հատվածի սելավատարի կառուցում</t>
  </si>
  <si>
    <t xml:space="preserve">Դիլիջան  </t>
  </si>
  <si>
    <t>Գոշ</t>
  </si>
  <si>
    <t>Դիլիջան համայնքի Գոշ բնակավայրի խմելու ջրագծերի հիմնանորոգում և ջրաչափերի տեղադրում</t>
  </si>
  <si>
    <t xml:space="preserve">Նոյեմբերյան  </t>
  </si>
  <si>
    <t>Կողբ</t>
  </si>
  <si>
    <t>Նոյեմբերյան համայնքի Կողբ բնակավայրի մշակույթի կենտրոնի վերանորոգում</t>
  </si>
  <si>
    <t>ԸՆԴԱՄԵՆԸ՝ Տավուշ</t>
  </si>
  <si>
    <t xml:space="preserve">Ընդամենը </t>
  </si>
  <si>
    <t>Ցանկ                                                                                                                                                                                                                                                                                                                                                                                                                                              ՀՀ  վարչապետի 2019 թվականի մարտի 19-ի թիվ 278-Ա որոշմամբ հաստատված  ՀՀ պետական տարեկան բյուջեներով նախատեսված սուբվենցիաներից բացի ՀՀ համայնքների տնտեսական և սոցիալական ենթակառուցվածքների զարգացմանն ուղղված սուբվենցիայի հայտերի գնահատման միջգերատեսչական հանձնաժողովի կողմից հավանության արժանացած ծրագրերի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</si>
  <si>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Հավելված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ՀՀ վարչապետի 19.03.2019 թ. թիվ 278-Ա որոշմամբ հաստատված                                                                                                                                                                                                                                                                                                                           միջգերատեսչական հանձնաժողովի
2024 թվականի սեպտեմբերի 26-ի նիստի
թիվ     արձանագրության</t>
  </si>
  <si>
    <t xml:space="preserve">ծրագրի ընդհանուր արժեքը, ՀՀ դրամ </t>
  </si>
  <si>
    <t>համայնքի համաֆինանսավորումը, ՀՀ դրամ</t>
  </si>
  <si>
    <t>ՀՀ պետական բյուջեի համաֆինանսավորումը , ՀՀ դրամ</t>
  </si>
  <si>
    <t>այլ ներդրողի համաֆինանսավորումը, ՀՀ դրամ</t>
  </si>
  <si>
    <t>Միջգերատեսչական հանձնաժողովի դիրքորոշումը</t>
  </si>
  <si>
    <t xml:space="preserve">Աշտարակ         </t>
  </si>
  <si>
    <t xml:space="preserve">Ապարան             </t>
  </si>
  <si>
    <t>Դրական</t>
  </si>
  <si>
    <r>
      <t xml:space="preserve">Հետաձգել </t>
    </r>
    <r>
      <rPr>
        <sz val="10"/>
        <color rgb="FF000000"/>
        <rFont val="GHEA Grapalat"/>
        <family val="3"/>
      </rPr>
      <t>հարցի քննարկումը</t>
    </r>
  </si>
  <si>
    <r>
      <t xml:space="preserve">Հետաձգել   </t>
    </r>
    <r>
      <rPr>
        <sz val="10"/>
        <color rgb="FF000000"/>
        <rFont val="GHEA Grapalat"/>
        <family val="3"/>
      </rPr>
      <t>հարցի քննարկումը՝ ԿԳՄՍՆ-ի հետ համաձայնեցնելու նպատակով</t>
    </r>
  </si>
  <si>
    <r>
      <t xml:space="preserve">Մերժել,                                       </t>
    </r>
    <r>
      <rPr>
        <sz val="10"/>
        <color rgb="FF000000"/>
        <rFont val="GHEA Grapalat"/>
        <family val="3"/>
      </rPr>
      <t>հաշվի առնելով համայնքի կողմից առկա ֆինանսական պարտավորությունները,  միաժամանակ աջակցել նախորդ սուբվենցիաների պարտավորությունների հարցում</t>
    </r>
  </si>
  <si>
    <t>Արմավիր</t>
  </si>
  <si>
    <t xml:space="preserve">Գավառ </t>
  </si>
  <si>
    <r>
      <t xml:space="preserve">Դրական պայմանով՝ որ </t>
    </r>
    <r>
      <rPr>
        <sz val="10"/>
        <color rgb="FF000000"/>
        <rFont val="GHEA Grapalat"/>
        <family val="3"/>
      </rPr>
      <t>մարզպետի անմիջական հսկողությամբ կիրականացվեն շինարարական աշխատանքները՝ ՀՀ գործող նորմերին ու ֆինանսական արժեքներին  համապատասխան</t>
    </r>
  </si>
  <si>
    <t xml:space="preserve">Վանաձոր             </t>
  </si>
  <si>
    <t xml:space="preserve">Լոռի Բերդ             </t>
  </si>
  <si>
    <r>
      <t xml:space="preserve">Թումանյան                               </t>
    </r>
    <r>
      <rPr>
        <b/>
        <u/>
        <sz val="8"/>
        <color rgb="FF000000"/>
        <rFont val="GHEA Grapalat"/>
        <family val="3"/>
      </rPr>
      <t xml:space="preserve">                </t>
    </r>
  </si>
  <si>
    <r>
      <t xml:space="preserve">Դրական պայմանով,                </t>
    </r>
    <r>
      <rPr>
        <sz val="10"/>
        <color rgb="FF000000"/>
        <rFont val="GHEA Grapalat"/>
        <family val="3"/>
      </rPr>
      <t xml:space="preserve">որ ծրագրի իրականացման արդյունքում կբացառվի նշված բնակավայրերում  խմելու ջրի օգտագործումը  որպես ոռոգման ջուր </t>
    </r>
  </si>
  <si>
    <r>
      <t>Հետաձգել</t>
    </r>
    <r>
      <rPr>
        <sz val="10"/>
        <color rgb="FF000000"/>
        <rFont val="GHEA Grapalat"/>
        <family val="3"/>
      </rPr>
      <t xml:space="preserve"> հարցի քննարկումը</t>
    </r>
  </si>
  <si>
    <r>
      <t xml:space="preserve">Դրական պայմանով՝                       </t>
    </r>
    <r>
      <rPr>
        <sz val="10"/>
        <color rgb="FF000000"/>
        <rFont val="GHEA Grapalat"/>
        <family val="3"/>
      </rPr>
      <t>որ տեղադրվող խաղասարքերը կհամաձայնեցվեն ՆԳՆ-ի հետ և այգու հետագա պահպանումն ու շահագործումը կիրականացվեն համապատասխան մասնագիտական կազմակերպությունների/մասնագետների կողմից։</t>
    </r>
  </si>
  <si>
    <t xml:space="preserve">Տաշիր                         </t>
  </si>
  <si>
    <r>
      <t xml:space="preserve">Դրական պայմանով,                     </t>
    </r>
    <r>
      <rPr>
        <sz val="10"/>
        <color rgb="FF000000"/>
        <rFont val="GHEA Grapalat"/>
        <family val="3"/>
      </rPr>
      <t>որ</t>
    </r>
    <r>
      <rPr>
        <b/>
        <sz val="10"/>
        <color rgb="FF000000"/>
        <rFont val="GHEA Grapalat"/>
        <family val="3"/>
        <charset val="1"/>
      </rPr>
      <t xml:space="preserve">  </t>
    </r>
    <r>
      <rPr>
        <sz val="10"/>
        <color rgb="FF000000"/>
        <rFont val="GHEA Grapalat"/>
        <family val="3"/>
      </rPr>
      <t>4 բնակավայրերում աշխատանքների մեկնարկը կտրվի 2024 թվականին, 4 բնակավայրերում՝ 2025 թվականին</t>
    </r>
  </si>
  <si>
    <r>
      <t xml:space="preserve">Հետաձգել </t>
    </r>
    <r>
      <rPr>
        <sz val="10"/>
        <color rgb="FF000000"/>
        <rFont val="GHEA Grapalat"/>
        <family val="3"/>
      </rPr>
      <t>հարցի քննարկումը՝ԿԳՄՍՆ-ի հետ քննարկելու նպատակով</t>
    </r>
  </si>
  <si>
    <r>
      <t xml:space="preserve">Դրական պայմանով,                        </t>
    </r>
    <r>
      <rPr>
        <sz val="10"/>
        <color rgb="FF000000"/>
        <rFont val="GHEA Grapalat"/>
        <family val="3"/>
      </rPr>
      <t>որ նախատեսված աշխատանքների 50 տոկոսի մեկնարկը կտրվի 2024 թվականին, մյուս 50 տոկոսինը՝ 2025 թվականին</t>
    </r>
  </si>
  <si>
    <r>
      <t xml:space="preserve">Դրական պայմանով,                           </t>
    </r>
    <r>
      <rPr>
        <sz val="10"/>
        <color rgb="FF000000"/>
        <rFont val="GHEA Grapalat"/>
        <family val="3"/>
      </rPr>
      <t xml:space="preserve">որ 2024 թվականին ձեռք կբերվի  2 ավտոբուս  </t>
    </r>
  </si>
  <si>
    <t>Գեղարքունիք</t>
  </si>
  <si>
    <r>
      <t xml:space="preserve">Դրական պայմանով,                    </t>
    </r>
    <r>
      <rPr>
        <sz val="10"/>
        <color rgb="FF000000"/>
        <rFont val="GHEA Grapalat"/>
        <family val="3"/>
      </rPr>
      <t>որ նախատեսված աշխատանքների 1/3-ի մեկնարկը կտրվի 2024թ -ին, 1/3-ի մեկնարկը՝ 2025 թվականին, մնացածը՝ 2026 թվականին</t>
    </r>
  </si>
  <si>
    <r>
      <t xml:space="preserve">Հետաձգել </t>
    </r>
    <r>
      <rPr>
        <sz val="10"/>
        <color rgb="FF000000"/>
        <rFont val="GHEA Grapalat"/>
        <family val="3"/>
      </rPr>
      <t>հարցի քննակումը</t>
    </r>
  </si>
  <si>
    <t>Սյունիք</t>
  </si>
  <si>
    <t xml:space="preserve">Գորիս                 </t>
  </si>
  <si>
    <r>
      <t xml:space="preserve">Հետաձգել </t>
    </r>
    <r>
      <rPr>
        <sz val="10"/>
        <color rgb="FF000000"/>
        <rFont val="GHEA Grapalat"/>
        <family val="3"/>
      </rPr>
      <t xml:space="preserve">հարցի քննարկումը՝ նախահաշվային արժեքները հստակեցնելու նպատակով </t>
    </r>
  </si>
  <si>
    <t xml:space="preserve">Դիլիջան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</si>
  <si>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Հավելված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ՀՀ վարչապետի 19.03.2019 թ. թիվ 278-Ա որոշմամբ հաստատված                                                                                                                                                                                                                                                                                                                           միջգերատեսչական հանձնաժողովի
2024 թվականի սեպտեմբերի 26-ի նիստի
թիվ     արձանագրության</t>
  </si>
  <si>
    <r>
      <t xml:space="preserve">Հետաձգել </t>
    </r>
    <r>
      <rPr>
        <sz val="10"/>
        <color rgb="FF000000"/>
        <rFont val="GHEA Grapalat"/>
        <family val="3"/>
      </rPr>
      <t>հարցի քննակումը</t>
    </r>
    <r>
      <rPr>
        <b/>
        <sz val="10"/>
        <color rgb="FF000000"/>
        <rFont val="GHEA Grapalat"/>
        <family val="3"/>
        <charset val="1"/>
      </rPr>
      <t xml:space="preserve">՝ </t>
    </r>
    <r>
      <rPr>
        <sz val="10"/>
        <color rgb="FF000000"/>
        <rFont val="GHEA Grapalat"/>
        <family val="3"/>
      </rPr>
      <t xml:space="preserve"> ԿԳՄՍՆ -ի հետ քննարկելու նպատակով</t>
    </r>
  </si>
  <si>
    <r>
      <t>Հետաձգել</t>
    </r>
    <r>
      <rPr>
        <sz val="10"/>
        <color rgb="FF000000"/>
        <rFont val="GHEA Grapalat"/>
        <family val="3"/>
      </rPr>
      <t xml:space="preserve"> հարցի քննակումը</t>
    </r>
  </si>
  <si>
    <t>Ցանկ                                                                                                                                                                                                                                                                                                                                                                                                                                              ՀՀ  վարչապետի 2019 թվականի մարտի 19-ի թիվ 278-Ա որոշմամբ հաստատված  ՀՀ պետական տարեկան բյուջեներով նախատեսված սուբվենցիաներից բացի ՀՀ համայնքների տնտեսական և սոցիալական ենթակառուցվածքների զարգացմանն ուղղված սուբվենցիայի հայտերի գնահատման միջգերատեսչական հանձնաժողովի կողմից քննարկումը հետաձգված ծրագրերի</t>
  </si>
  <si>
    <r>
      <t xml:space="preserve">Դրական պայմանով,                       </t>
    </r>
    <r>
      <rPr>
        <sz val="10"/>
        <color rgb="FF000000"/>
        <rFont val="GHEA Grapalat"/>
        <family val="3"/>
      </rPr>
      <t>որ նախատեսված  աշխատանքների 50 տոկոսի մեկնարկը կտրվի 2024 թվականին, մյուս  50 տոկոսինը՝ 2025 թվականին</t>
    </r>
  </si>
  <si>
    <r>
      <t xml:space="preserve">Հետաձգել </t>
    </r>
    <r>
      <rPr>
        <sz val="10"/>
        <color rgb="FF000000"/>
        <rFont val="GHEA Grapalat"/>
        <family val="3"/>
      </rPr>
      <t>հարցի քննակումը</t>
    </r>
    <r>
      <rPr>
        <b/>
        <sz val="10"/>
        <color rgb="FF000000"/>
        <rFont val="GHEA Grapalat"/>
        <family val="3"/>
        <charset val="1"/>
      </rPr>
      <t xml:space="preserve">՝ </t>
    </r>
    <r>
      <rPr>
        <sz val="10"/>
        <color rgb="FF000000"/>
        <rFont val="GHEA Grapalat"/>
        <family val="3"/>
      </rPr>
      <t xml:space="preserve">ՀՀ սոցիալակն հարցերի և աշխատանքի նախարարության հետ համաձայնեցնելու, ինչպես նաև քննարկելու հարցը միասնական քաղաքականության մեջ  դիտարկելու հնարավորությունը։ </t>
    </r>
  </si>
  <si>
    <r>
      <t>Հետաձգել</t>
    </r>
    <r>
      <rPr>
        <sz val="10"/>
        <color rgb="FF000000"/>
        <rFont val="GHEA Grapalat"/>
        <family val="3"/>
      </rPr>
      <t xml:space="preserve"> հարցի քննարկումը՝</t>
    </r>
    <r>
      <rPr>
        <b/>
        <sz val="10"/>
        <color rgb="FF000000"/>
        <rFont val="GHEA Grapalat"/>
        <family val="3"/>
        <charset val="1"/>
      </rPr>
      <t xml:space="preserve"> </t>
    </r>
    <r>
      <rPr>
        <sz val="10"/>
        <color rgb="FF000000"/>
        <rFont val="GHEA Grapalat"/>
        <family val="3"/>
      </rPr>
      <t>Ջրային կոմիտեի հետ ևս մեկ անգամ քննարկելու նպատակով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</si>
</sst>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;[Red]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GHEA Grapalat"/>
      <family val="3"/>
    </font>
    <font>
      <b/>
      <sz val="12"/>
      <color rgb="FF000000"/>
      <name val="GHEA Grapalat"/>
      <family val="3"/>
      <charset val="1"/>
    </font>
    <font>
      <sz val="10"/>
      <color rgb="FF000000"/>
      <name val="GHEA Grapalat"/>
      <family val="3"/>
      <charset val="1"/>
    </font>
    <font>
      <sz val="9"/>
      <color rgb="FF000000"/>
      <name val="GHEA Grapalat"/>
      <family val="3"/>
      <charset val="1"/>
    </font>
    <font>
      <b/>
      <i/>
      <sz val="9"/>
      <color rgb="FF000000"/>
      <name val="GHEA Grapalat"/>
      <family val="3"/>
      <charset val="1"/>
    </font>
    <font>
      <b/>
      <i/>
      <sz val="9"/>
      <name val="GHEA Grapalat"/>
      <family val="3"/>
      <charset val="1"/>
    </font>
    <font>
      <b/>
      <sz val="10"/>
      <color rgb="FF000000"/>
      <name val="GHEA Grapalat"/>
      <family val="3"/>
    </font>
    <font>
      <b/>
      <u/>
      <sz val="8"/>
      <color rgb="FF000000"/>
      <name val="GHEA Grapalat"/>
      <family val="3"/>
    </font>
    <font>
      <sz val="10"/>
      <name val="GHEA Grapalat"/>
      <family val="3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GHEA Grapalat"/>
      <family val="3"/>
    </font>
    <font>
      <sz val="10"/>
      <color rgb="FF000000"/>
      <name val="GHEA Grapalat"/>
      <family val="3"/>
    </font>
    <font>
      <b/>
      <i/>
      <sz val="10"/>
      <color rgb="FF000000"/>
      <name val="GHEA Grapalat"/>
      <family val="3"/>
    </font>
    <font>
      <b/>
      <i/>
      <sz val="10"/>
      <color rgb="FF000000"/>
      <name val="Calibri"/>
      <family val="2"/>
      <charset val="1"/>
    </font>
    <font>
      <b/>
      <sz val="9"/>
      <color rgb="FF000000"/>
      <name val="GHEA Grapalat"/>
      <family val="3"/>
      <charset val="1"/>
    </font>
    <font>
      <sz val="11"/>
      <name val="Calibri"/>
      <family val="2"/>
      <charset val="1"/>
    </font>
    <font>
      <sz val="10"/>
      <name val="GHEA Grapalat"/>
      <family val="3"/>
    </font>
    <font>
      <sz val="1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name val="GHEA Grapalat"/>
      <family val="3"/>
    </font>
    <font>
      <sz val="10"/>
      <color theme="1"/>
      <name val="GHEA Grapalat"/>
      <family val="3"/>
    </font>
    <font>
      <sz val="10"/>
      <color rgb="FF191919"/>
      <name val="GHEA Grapalat"/>
      <family val="3"/>
      <charset val="1"/>
    </font>
    <font>
      <b/>
      <sz val="10"/>
      <color rgb="FF000000"/>
      <name val="GHEA Grapalat"/>
      <family val="3"/>
      <charset val="1"/>
    </font>
    <font>
      <sz val="10"/>
      <color theme="1"/>
      <name val="GHEA Grapalat"/>
      <family val="3"/>
      <charset val="1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2"/>
        <bgColor rgb="FFD9D9D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5" fillId="0" borderId="0" xfId="0" applyFont="1"/>
    <xf numFmtId="0" fontId="0" fillId="2" borderId="0" xfId="0" applyFill="1"/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3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textRotation="90" wrapText="1"/>
    </xf>
    <xf numFmtId="0" fontId="16" fillId="4" borderId="1" xfId="0" applyFont="1" applyFill="1" applyBorder="1" applyAlignment="1">
      <alignment horizontal="center" vertical="center"/>
    </xf>
    <xf numFmtId="0" fontId="16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0" fontId="20" fillId="2" borderId="0" xfId="0" applyFont="1" applyFill="1"/>
    <xf numFmtId="0" fontId="11" fillId="2" borderId="1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4" borderId="1" xfId="0" applyFont="1" applyFill="1" applyBorder="1"/>
    <xf numFmtId="3" fontId="19" fillId="2" borderId="1" xfId="1" applyNumberFormat="1" applyFont="1" applyFill="1" applyBorder="1" applyAlignment="1">
      <alignment horizontal="center" vertical="center"/>
    </xf>
    <xf numFmtId="3" fontId="22" fillId="2" borderId="1" xfId="1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6" fillId="4" borderId="0" xfId="0" applyFont="1" applyFill="1"/>
    <xf numFmtId="0" fontId="2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4" borderId="1" xfId="0" applyFont="1" applyFill="1" applyBorder="1"/>
    <xf numFmtId="1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0" fillId="4" borderId="1" xfId="0" applyFill="1" applyBorder="1"/>
    <xf numFmtId="3" fontId="9" fillId="4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textRotation="90"/>
    </xf>
    <xf numFmtId="0" fontId="14" fillId="2" borderId="1" xfId="0" applyFont="1" applyFill="1" applyBorder="1" applyAlignment="1">
      <alignment horizontal="center" vertical="center"/>
    </xf>
    <xf numFmtId="0" fontId="15" fillId="4" borderId="1" xfId="0" applyFont="1" applyFill="1" applyBorder="1"/>
    <xf numFmtId="0" fontId="29" fillId="6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/>
    <xf numFmtId="0" fontId="2" fillId="2" borderId="0" xfId="0" applyFont="1" applyFill="1"/>
    <xf numFmtId="0" fontId="9" fillId="4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0" fillId="2" borderId="2" xfId="0" applyFill="1" applyBorder="1"/>
    <xf numFmtId="0" fontId="16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23" fillId="2" borderId="0" xfId="0" applyFont="1" applyFill="1"/>
    <xf numFmtId="0" fontId="5" fillId="2" borderId="0" xfId="0" applyFont="1" applyFill="1"/>
    <xf numFmtId="0" fontId="6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6" fillId="4" borderId="4" xfId="0" applyFont="1" applyFill="1" applyBorder="1"/>
    <xf numFmtId="3" fontId="9" fillId="6" borderId="10" xfId="0" applyNumberFormat="1" applyFont="1" applyFill="1" applyBorder="1" applyAlignment="1">
      <alignment vertical="center"/>
    </xf>
    <xf numFmtId="0" fontId="9" fillId="6" borderId="10" xfId="0" applyFont="1" applyFill="1" applyBorder="1" applyAlignment="1">
      <alignment vertical="center"/>
    </xf>
    <xf numFmtId="0" fontId="29" fillId="6" borderId="11" xfId="0" applyFont="1" applyFill="1" applyBorder="1" applyAlignment="1">
      <alignment vertical="center"/>
    </xf>
    <xf numFmtId="3" fontId="9" fillId="6" borderId="10" xfId="0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23" fillId="0" borderId="5" xfId="0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textRotation="90" wrapText="1"/>
    </xf>
    <xf numFmtId="0" fontId="15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textRotation="90" wrapText="1"/>
    </xf>
    <xf numFmtId="0" fontId="15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textRotation="90"/>
    </xf>
    <xf numFmtId="0" fontId="14" fillId="2" borderId="1" xfId="0" applyFont="1" applyFill="1" applyBorder="1" applyAlignment="1">
      <alignment horizontal="center" vertical="center" textRotation="90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textRotation="90"/>
    </xf>
    <xf numFmtId="0" fontId="6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/>
    </xf>
  </cellXfs>
  <cellStyles count="10">
    <cellStyle name="Normal" xfId="0" builtinId="0"/>
    <cellStyle name="Normal 2 2" xfId="4"/>
    <cellStyle name="Normal 22 4" xfId="7"/>
    <cellStyle name="Normal 37" xfId="9"/>
    <cellStyle name="Normal 39" xfId="5"/>
    <cellStyle name="Normal 8" xfId="8"/>
    <cellStyle name="Обычный 25" xfId="6"/>
    <cellStyle name="Обычный 3" xfId="1"/>
    <cellStyle name="Обычный 4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5"/>
  <sheetViews>
    <sheetView tabSelected="1" topLeftCell="A40" zoomScaleNormal="100" workbookViewId="0">
      <selection activeCell="T59" sqref="T59"/>
    </sheetView>
  </sheetViews>
  <sheetFormatPr defaultRowHeight="15" x14ac:dyDescent="0.25"/>
  <cols>
    <col min="1" max="1" width="5" style="86" customWidth="1"/>
    <col min="2" max="2" width="4.7109375" style="86" customWidth="1"/>
    <col min="3" max="3" width="5" style="51" customWidth="1"/>
    <col min="4" max="4" width="14" style="52" customWidth="1"/>
    <col min="5" max="5" width="13" style="52" customWidth="1"/>
    <col min="6" max="6" width="41.28515625" style="52" customWidth="1"/>
    <col min="7" max="7" width="15" style="3" customWidth="1"/>
    <col min="8" max="8" width="14.7109375" style="3" customWidth="1"/>
    <col min="9" max="9" width="7" style="3" hidden="1" customWidth="1"/>
    <col min="10" max="10" width="15.28515625" style="3" customWidth="1"/>
    <col min="11" max="11" width="6.28515625" style="3" hidden="1" customWidth="1"/>
    <col min="12" max="12" width="12" style="3" customWidth="1"/>
    <col min="13" max="13" width="5.28515625" style="3" hidden="1" customWidth="1"/>
    <col min="14" max="14" width="30" style="54" customWidth="1"/>
    <col min="15" max="91" width="8.7109375" style="3" customWidth="1"/>
    <col min="92" max="901" width="8.7109375" customWidth="1"/>
  </cols>
  <sheetData>
    <row r="1" spans="1:91" s="53" customFormat="1" ht="13.5" customHeight="1" x14ac:dyDescent="0.25">
      <c r="A1" s="87" t="s">
        <v>123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</row>
    <row r="2" spans="1:91" s="53" customFormat="1" ht="13.5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</row>
    <row r="3" spans="1:91" s="53" customFormat="1" ht="13.5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</row>
    <row r="4" spans="1:91" s="53" customFormat="1" ht="48.75" customHeight="1" x14ac:dyDescent="0.25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</row>
    <row r="5" spans="1:91" s="2" customFormat="1" ht="75.75" customHeight="1" thickBot="1" x14ac:dyDescent="0.3">
      <c r="A5" s="89" t="s">
        <v>122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</row>
    <row r="6" spans="1:91" ht="34.5" customHeight="1" x14ac:dyDescent="0.25">
      <c r="A6" s="90" t="s">
        <v>0</v>
      </c>
      <c r="B6" s="92" t="s">
        <v>0</v>
      </c>
      <c r="C6" s="94" t="s">
        <v>1</v>
      </c>
      <c r="D6" s="94" t="s">
        <v>2</v>
      </c>
      <c r="E6" s="96" t="s">
        <v>3</v>
      </c>
      <c r="F6" s="98" t="s">
        <v>4</v>
      </c>
      <c r="G6" s="100" t="s">
        <v>124</v>
      </c>
      <c r="H6" s="100" t="s">
        <v>125</v>
      </c>
      <c r="I6" s="100"/>
      <c r="J6" s="100" t="s">
        <v>126</v>
      </c>
      <c r="K6" s="100"/>
      <c r="L6" s="100" t="s">
        <v>127</v>
      </c>
      <c r="M6" s="100"/>
      <c r="N6" s="102" t="s">
        <v>128</v>
      </c>
    </row>
    <row r="7" spans="1:91" ht="31.5" customHeight="1" x14ac:dyDescent="0.25">
      <c r="A7" s="91"/>
      <c r="B7" s="93"/>
      <c r="C7" s="95"/>
      <c r="D7" s="95"/>
      <c r="E7" s="97"/>
      <c r="F7" s="99"/>
      <c r="G7" s="101"/>
      <c r="H7" s="101"/>
      <c r="I7" s="101"/>
      <c r="J7" s="101"/>
      <c r="K7" s="101"/>
      <c r="L7" s="101"/>
      <c r="M7" s="101"/>
      <c r="N7" s="103"/>
    </row>
    <row r="8" spans="1:91" s="12" customFormat="1" ht="89.25" customHeight="1" x14ac:dyDescent="0.2">
      <c r="A8" s="75">
        <v>1</v>
      </c>
      <c r="B8" s="48">
        <v>1</v>
      </c>
      <c r="C8" s="104"/>
      <c r="D8" s="5" t="s">
        <v>7</v>
      </c>
      <c r="E8" s="6" t="s">
        <v>8</v>
      </c>
      <c r="F8" s="5" t="s">
        <v>9</v>
      </c>
      <c r="G8" s="9">
        <v>152844596</v>
      </c>
      <c r="H8" s="9">
        <v>84828731</v>
      </c>
      <c r="I8" s="10">
        <f>H8/G8*100</f>
        <v>55.499987058750833</v>
      </c>
      <c r="J8" s="9">
        <f>G8-H8-L8</f>
        <v>53515632</v>
      </c>
      <c r="K8" s="10">
        <f>100-I8-M8</f>
        <v>35.013100495878838</v>
      </c>
      <c r="L8" s="9">
        <v>14500233</v>
      </c>
      <c r="M8" s="10">
        <f>L8/G8*100</f>
        <v>9.4869124453703293</v>
      </c>
      <c r="N8" s="68" t="s">
        <v>131</v>
      </c>
    </row>
    <row r="9" spans="1:91" s="12" customFormat="1" ht="60.75" customHeight="1" x14ac:dyDescent="0.2">
      <c r="A9" s="75">
        <v>2</v>
      </c>
      <c r="B9" s="48">
        <v>2</v>
      </c>
      <c r="C9" s="104"/>
      <c r="D9" s="5" t="s">
        <v>10</v>
      </c>
      <c r="E9" s="5" t="s">
        <v>11</v>
      </c>
      <c r="F9" s="5" t="s">
        <v>12</v>
      </c>
      <c r="G9" s="9">
        <v>44695430</v>
      </c>
      <c r="H9" s="9">
        <v>22347715</v>
      </c>
      <c r="I9" s="10">
        <f t="shared" ref="I9" si="0">H9/G9*100</f>
        <v>50</v>
      </c>
      <c r="J9" s="9">
        <f t="shared" ref="J9" si="1">G9-H9-L9</f>
        <v>22347715</v>
      </c>
      <c r="K9" s="10">
        <f t="shared" ref="K9" si="2">100-I9-M9</f>
        <v>50</v>
      </c>
      <c r="L9" s="9">
        <v>0</v>
      </c>
      <c r="M9" s="10">
        <f t="shared" ref="M9" si="3">L9/G9*100</f>
        <v>0</v>
      </c>
      <c r="N9" s="68" t="s">
        <v>131</v>
      </c>
    </row>
    <row r="10" spans="1:91" s="12" customFormat="1" ht="45" customHeight="1" x14ac:dyDescent="0.2">
      <c r="A10" s="75">
        <f t="shared" ref="A10:B10" si="4">1+A9</f>
        <v>3</v>
      </c>
      <c r="B10" s="48">
        <f t="shared" si="4"/>
        <v>3</v>
      </c>
      <c r="C10" s="104"/>
      <c r="D10" s="5" t="s">
        <v>13</v>
      </c>
      <c r="E10" s="5" t="s">
        <v>14</v>
      </c>
      <c r="F10" s="5" t="s">
        <v>15</v>
      </c>
      <c r="G10" s="9">
        <v>541712518</v>
      </c>
      <c r="H10" s="9">
        <v>162513755</v>
      </c>
      <c r="I10" s="10">
        <f>H10/G10*100</f>
        <v>29.999999926160097</v>
      </c>
      <c r="J10" s="9">
        <f>G10-H10-L10</f>
        <v>379198763</v>
      </c>
      <c r="K10" s="10">
        <f>100-I10-M10</f>
        <v>70.0000000738399</v>
      </c>
      <c r="L10" s="9">
        <v>0</v>
      </c>
      <c r="M10" s="10">
        <f>L10/G10*100</f>
        <v>0</v>
      </c>
      <c r="N10" s="68" t="s">
        <v>131</v>
      </c>
    </row>
    <row r="11" spans="1:91" s="16" customFormat="1" ht="14.25" x14ac:dyDescent="0.25">
      <c r="A11" s="70"/>
      <c r="B11" s="13"/>
      <c r="C11" s="14"/>
      <c r="D11" s="105" t="s">
        <v>18</v>
      </c>
      <c r="E11" s="105"/>
      <c r="F11" s="105"/>
      <c r="G11" s="46">
        <f>SUM(G8:G10)</f>
        <v>739252544</v>
      </c>
      <c r="H11" s="46">
        <f>SUM(H8:H10)</f>
        <v>269690201</v>
      </c>
      <c r="I11" s="55"/>
      <c r="J11" s="46">
        <f>SUM(J8:J10)</f>
        <v>455062110</v>
      </c>
      <c r="K11" s="55"/>
      <c r="L11" s="46">
        <f>SUM(L8:L10)</f>
        <v>14500233</v>
      </c>
      <c r="M11" s="15"/>
      <c r="N11" s="71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</row>
    <row r="12" spans="1:91" s="28" customFormat="1" ht="78.75" customHeight="1" x14ac:dyDescent="0.25">
      <c r="A12" s="81">
        <v>4</v>
      </c>
      <c r="B12" s="82">
        <v>1</v>
      </c>
      <c r="C12" s="106" t="s">
        <v>135</v>
      </c>
      <c r="D12" s="7" t="s">
        <v>25</v>
      </c>
      <c r="E12" s="7" t="s">
        <v>26</v>
      </c>
      <c r="F12" s="7" t="s">
        <v>27</v>
      </c>
      <c r="G12" s="26">
        <v>74487189</v>
      </c>
      <c r="H12" s="26">
        <f t="shared" ref="H12:H15" si="5">G12*I12/100</f>
        <v>55865391.75</v>
      </c>
      <c r="I12" s="26">
        <v>75</v>
      </c>
      <c r="J12" s="26">
        <f t="shared" ref="J12:J15" si="6">G12*K12/100</f>
        <v>18621797.25</v>
      </c>
      <c r="K12" s="26">
        <f t="shared" ref="K12:K15" si="7">100-I12-M12</f>
        <v>25</v>
      </c>
      <c r="L12" s="27">
        <v>0</v>
      </c>
      <c r="M12" s="27"/>
      <c r="N12" s="68" t="s">
        <v>131</v>
      </c>
    </row>
    <row r="13" spans="1:91" s="28" customFormat="1" ht="79.5" customHeight="1" x14ac:dyDescent="0.25">
      <c r="A13" s="81">
        <v>5</v>
      </c>
      <c r="B13" s="82">
        <v>2</v>
      </c>
      <c r="C13" s="106"/>
      <c r="D13" s="22" t="s">
        <v>28</v>
      </c>
      <c r="E13" s="7" t="s">
        <v>29</v>
      </c>
      <c r="F13" s="7" t="s">
        <v>30</v>
      </c>
      <c r="G13" s="26">
        <v>96373870</v>
      </c>
      <c r="H13" s="26">
        <f t="shared" si="5"/>
        <v>53005628.5</v>
      </c>
      <c r="I13" s="26">
        <v>55</v>
      </c>
      <c r="J13" s="26">
        <f t="shared" ref="J13" si="8">G13-H13</f>
        <v>43368241.5</v>
      </c>
      <c r="K13" s="26">
        <f t="shared" ref="K13" si="9">100-I13</f>
        <v>45</v>
      </c>
      <c r="L13" s="26">
        <v>0</v>
      </c>
      <c r="M13" s="26"/>
      <c r="N13" s="68" t="s">
        <v>131</v>
      </c>
    </row>
    <row r="14" spans="1:91" s="28" customFormat="1" ht="121.5" customHeight="1" x14ac:dyDescent="0.25">
      <c r="A14" s="81">
        <v>6</v>
      </c>
      <c r="B14" s="82">
        <v>3</v>
      </c>
      <c r="C14" s="106"/>
      <c r="D14" s="22" t="s">
        <v>31</v>
      </c>
      <c r="E14" s="7" t="s">
        <v>32</v>
      </c>
      <c r="F14" s="30" t="s">
        <v>33</v>
      </c>
      <c r="G14" s="26">
        <v>559571980</v>
      </c>
      <c r="H14" s="26">
        <f>G14*35/100</f>
        <v>195850193</v>
      </c>
      <c r="I14" s="26">
        <v>65</v>
      </c>
      <c r="J14" s="26">
        <f>G14*65/100</f>
        <v>363721787</v>
      </c>
      <c r="K14" s="26">
        <v>35</v>
      </c>
      <c r="L14" s="26">
        <v>0</v>
      </c>
      <c r="M14" s="27"/>
      <c r="N14" s="68" t="s">
        <v>141</v>
      </c>
    </row>
    <row r="15" spans="1:91" s="28" customFormat="1" ht="81" customHeight="1" x14ac:dyDescent="0.25">
      <c r="A15" s="81">
        <v>7</v>
      </c>
      <c r="B15" s="82">
        <v>4</v>
      </c>
      <c r="C15" s="106"/>
      <c r="D15" s="22" t="s">
        <v>34</v>
      </c>
      <c r="E15" s="7" t="s">
        <v>35</v>
      </c>
      <c r="F15" s="7" t="s">
        <v>36</v>
      </c>
      <c r="G15" s="26">
        <v>123354940</v>
      </c>
      <c r="H15" s="26">
        <f t="shared" si="5"/>
        <v>86348458</v>
      </c>
      <c r="I15" s="26">
        <v>70</v>
      </c>
      <c r="J15" s="26">
        <f t="shared" si="6"/>
        <v>37006482</v>
      </c>
      <c r="K15" s="26">
        <f t="shared" si="7"/>
        <v>30</v>
      </c>
      <c r="L15" s="26">
        <v>0</v>
      </c>
      <c r="M15" s="26"/>
      <c r="N15" s="68" t="s">
        <v>131</v>
      </c>
    </row>
    <row r="16" spans="1:91" s="31" customFormat="1" ht="14.25" customHeight="1" x14ac:dyDescent="0.25">
      <c r="A16" s="107" t="s">
        <v>37</v>
      </c>
      <c r="B16" s="105"/>
      <c r="C16" s="105"/>
      <c r="D16" s="105"/>
      <c r="E16" s="105"/>
      <c r="F16" s="105"/>
      <c r="G16" s="46">
        <f>SUM(G12:G15)</f>
        <v>853787979</v>
      </c>
      <c r="H16" s="46">
        <f>SUM(H12:H15)</f>
        <v>391069671.25</v>
      </c>
      <c r="I16" s="46"/>
      <c r="J16" s="46">
        <f>SUM(J12:J15)</f>
        <v>462718307.75</v>
      </c>
      <c r="K16" s="46"/>
      <c r="L16" s="46">
        <f>SUM(L12:L15)</f>
        <v>0</v>
      </c>
      <c r="M16" s="25"/>
      <c r="N16" s="71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</row>
    <row r="17" spans="1:91" s="37" customFormat="1" ht="76.5" customHeight="1" x14ac:dyDescent="0.2">
      <c r="A17" s="83">
        <v>8</v>
      </c>
      <c r="B17" s="84">
        <v>1</v>
      </c>
      <c r="C17" s="32" t="s">
        <v>149</v>
      </c>
      <c r="D17" s="33" t="s">
        <v>136</v>
      </c>
      <c r="E17" s="33" t="s">
        <v>38</v>
      </c>
      <c r="F17" s="5" t="s">
        <v>39</v>
      </c>
      <c r="G17" s="34">
        <v>302680550</v>
      </c>
      <c r="H17" s="34">
        <v>166474300</v>
      </c>
      <c r="I17" s="35">
        <f t="shared" ref="I17" si="10">H17/G17*100</f>
        <v>54.9999991740467</v>
      </c>
      <c r="J17" s="36">
        <f t="shared" ref="J17" si="11">G17*K17/100</f>
        <v>136206250</v>
      </c>
      <c r="K17" s="35">
        <f t="shared" ref="K17" si="12">100-I17-M17</f>
        <v>45.0000008259533</v>
      </c>
      <c r="L17" s="34">
        <v>0</v>
      </c>
      <c r="M17" s="35">
        <f>L17</f>
        <v>0</v>
      </c>
      <c r="N17" s="68" t="s">
        <v>131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</row>
    <row r="18" spans="1:91" s="37" customFormat="1" ht="15" customHeight="1" x14ac:dyDescent="0.25">
      <c r="A18" s="108" t="s">
        <v>40</v>
      </c>
      <c r="B18" s="109"/>
      <c r="C18" s="109"/>
      <c r="D18" s="109"/>
      <c r="E18" s="109"/>
      <c r="F18" s="109"/>
      <c r="G18" s="46">
        <f>SUM(G17)</f>
        <v>302680550</v>
      </c>
      <c r="H18" s="46">
        <f>SUM(H17)</f>
        <v>166474300</v>
      </c>
      <c r="I18" s="46"/>
      <c r="J18" s="46">
        <f>SUM(J17)</f>
        <v>136206250</v>
      </c>
      <c r="K18" s="46"/>
      <c r="L18" s="46">
        <f>SUM(L17)</f>
        <v>0</v>
      </c>
      <c r="M18" s="38"/>
      <c r="N18" s="71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</row>
    <row r="19" spans="1:91" s="12" customFormat="1" ht="59.25" customHeight="1" x14ac:dyDescent="0.2">
      <c r="A19" s="75">
        <v>9</v>
      </c>
      <c r="B19" s="48">
        <v>1</v>
      </c>
      <c r="C19" s="110" t="s">
        <v>45</v>
      </c>
      <c r="D19" s="5" t="s">
        <v>41</v>
      </c>
      <c r="E19" s="6" t="s">
        <v>42</v>
      </c>
      <c r="F19" s="5" t="s">
        <v>43</v>
      </c>
      <c r="G19" s="9">
        <v>164712332</v>
      </c>
      <c r="H19" s="9">
        <v>49413699</v>
      </c>
      <c r="I19" s="10">
        <f t="shared" ref="I19:I23" si="13">H19/G19*100</f>
        <v>29.999999635728553</v>
      </c>
      <c r="J19" s="9">
        <f t="shared" ref="J19:J20" si="14">G19-H19-L19</f>
        <v>115298633</v>
      </c>
      <c r="K19" s="10">
        <f t="shared" ref="K19:K20" si="15">100-I19-M19</f>
        <v>70.000000364271443</v>
      </c>
      <c r="L19" s="9">
        <v>0</v>
      </c>
      <c r="M19" s="10">
        <f t="shared" ref="M19:M20" si="16">L19/G19*100</f>
        <v>0</v>
      </c>
      <c r="N19" s="68" t="s">
        <v>131</v>
      </c>
    </row>
    <row r="20" spans="1:91" s="60" customFormat="1" ht="97.5" customHeight="1" x14ac:dyDescent="0.25">
      <c r="A20" s="56">
        <v>10</v>
      </c>
      <c r="B20" s="57">
        <v>2</v>
      </c>
      <c r="C20" s="110"/>
      <c r="D20" s="5" t="s">
        <v>138</v>
      </c>
      <c r="E20" s="24" t="s">
        <v>42</v>
      </c>
      <c r="F20" s="24" t="s">
        <v>44</v>
      </c>
      <c r="G20" s="58">
        <v>239231956</v>
      </c>
      <c r="H20" s="58">
        <v>131577575</v>
      </c>
      <c r="I20" s="59">
        <f t="shared" si="13"/>
        <v>54.999999665596512</v>
      </c>
      <c r="J20" s="58">
        <f t="shared" si="14"/>
        <v>107654381</v>
      </c>
      <c r="K20" s="59">
        <f t="shared" si="15"/>
        <v>45.000000334403488</v>
      </c>
      <c r="L20" s="58">
        <v>0</v>
      </c>
      <c r="M20" s="59">
        <f t="shared" si="16"/>
        <v>0</v>
      </c>
      <c r="N20" s="68" t="s">
        <v>137</v>
      </c>
    </row>
    <row r="21" spans="1:91" s="21" customFormat="1" ht="130.5" customHeight="1" x14ac:dyDescent="0.2">
      <c r="A21" s="75">
        <v>11</v>
      </c>
      <c r="B21" s="57">
        <v>3</v>
      </c>
      <c r="C21" s="110"/>
      <c r="D21" s="5" t="s">
        <v>138</v>
      </c>
      <c r="E21" s="7" t="s">
        <v>46</v>
      </c>
      <c r="F21" s="7" t="s">
        <v>47</v>
      </c>
      <c r="G21" s="23">
        <v>535140952</v>
      </c>
      <c r="H21" s="23">
        <v>294327523</v>
      </c>
      <c r="I21" s="40">
        <f>H21/G21*100</f>
        <v>54.999999887880001</v>
      </c>
      <c r="J21" s="23">
        <f>G21-H21-L21</f>
        <v>240813429</v>
      </c>
      <c r="K21" s="40">
        <f>100-I21-M21</f>
        <v>45.000000112119999</v>
      </c>
      <c r="L21" s="23">
        <v>0</v>
      </c>
      <c r="M21" s="40">
        <f>L21/G21*100</f>
        <v>0</v>
      </c>
      <c r="N21" s="68" t="s">
        <v>137</v>
      </c>
    </row>
    <row r="22" spans="1:91" s="12" customFormat="1" ht="141" customHeight="1" x14ac:dyDescent="0.2">
      <c r="A22" s="75">
        <v>12</v>
      </c>
      <c r="B22" s="48">
        <v>4</v>
      </c>
      <c r="C22" s="110"/>
      <c r="D22" s="5" t="s">
        <v>50</v>
      </c>
      <c r="E22" s="5" t="s">
        <v>51</v>
      </c>
      <c r="F22" s="5" t="s">
        <v>52</v>
      </c>
      <c r="G22" s="23">
        <v>322739850</v>
      </c>
      <c r="H22" s="23">
        <v>193301910</v>
      </c>
      <c r="I22" s="39">
        <f t="shared" si="13"/>
        <v>59.894032298769432</v>
      </c>
      <c r="J22" s="23">
        <f t="shared" ref="J22:J23" si="17">G22-H22-L22</f>
        <v>129437940</v>
      </c>
      <c r="K22" s="39">
        <f t="shared" ref="K22:K23" si="18">100-I22-M22</f>
        <v>40.105967701230568</v>
      </c>
      <c r="L22" s="23">
        <v>0</v>
      </c>
      <c r="M22" s="40">
        <f t="shared" ref="M22:M23" si="19">L22/G22*100</f>
        <v>0</v>
      </c>
      <c r="N22" s="68" t="s">
        <v>143</v>
      </c>
    </row>
    <row r="23" spans="1:91" s="12" customFormat="1" ht="80.25" customHeight="1" x14ac:dyDescent="0.2">
      <c r="A23" s="56">
        <v>13</v>
      </c>
      <c r="B23" s="48">
        <v>5</v>
      </c>
      <c r="C23" s="110"/>
      <c r="D23" s="6" t="s">
        <v>53</v>
      </c>
      <c r="E23" s="6" t="s">
        <v>53</v>
      </c>
      <c r="F23" s="29" t="s">
        <v>54</v>
      </c>
      <c r="G23" s="9">
        <v>217864590</v>
      </c>
      <c r="H23" s="9">
        <v>65359377</v>
      </c>
      <c r="I23" s="10">
        <f t="shared" si="13"/>
        <v>30</v>
      </c>
      <c r="J23" s="9">
        <f t="shared" si="17"/>
        <v>108932295</v>
      </c>
      <c r="K23" s="10">
        <f t="shared" si="18"/>
        <v>50</v>
      </c>
      <c r="L23" s="9">
        <v>43572918</v>
      </c>
      <c r="M23" s="10">
        <f t="shared" si="19"/>
        <v>20</v>
      </c>
      <c r="N23" s="68" t="s">
        <v>131</v>
      </c>
    </row>
    <row r="24" spans="1:91" s="12" customFormat="1" ht="124.5" customHeight="1" x14ac:dyDescent="0.2">
      <c r="A24" s="56">
        <v>14</v>
      </c>
      <c r="B24" s="48">
        <v>6</v>
      </c>
      <c r="C24" s="110"/>
      <c r="D24" s="29" t="s">
        <v>144</v>
      </c>
      <c r="E24" s="5" t="s">
        <v>57</v>
      </c>
      <c r="F24" s="29" t="s">
        <v>58</v>
      </c>
      <c r="G24" s="9">
        <v>417241878</v>
      </c>
      <c r="H24" s="9">
        <v>54324893</v>
      </c>
      <c r="I24" s="10">
        <f>H24/G24*100</f>
        <v>13.020000116095728</v>
      </c>
      <c r="J24" s="9">
        <f>G24-H24-L24</f>
        <v>312916985</v>
      </c>
      <c r="K24" s="10">
        <f>100-I24-M24</f>
        <v>74.99654313223084</v>
      </c>
      <c r="L24" s="9">
        <v>50000000</v>
      </c>
      <c r="M24" s="10">
        <f t="shared" ref="M24:M30" si="20">L24/G24*100</f>
        <v>11.983456751673426</v>
      </c>
      <c r="N24" s="68" t="s">
        <v>145</v>
      </c>
    </row>
    <row r="25" spans="1:91" s="12" customFormat="1" ht="51.75" customHeight="1" x14ac:dyDescent="0.2">
      <c r="A25" s="56">
        <v>15</v>
      </c>
      <c r="B25" s="48">
        <v>7</v>
      </c>
      <c r="C25" s="110"/>
      <c r="D25" s="6" t="s">
        <v>61</v>
      </c>
      <c r="E25" s="5" t="s">
        <v>62</v>
      </c>
      <c r="F25" s="5" t="s">
        <v>63</v>
      </c>
      <c r="G25" s="9">
        <v>118242010</v>
      </c>
      <c r="H25" s="9">
        <v>53208904</v>
      </c>
      <c r="I25" s="10">
        <f t="shared" ref="I25:I31" si="21">H25/G25*100</f>
        <v>44.999999577138446</v>
      </c>
      <c r="J25" s="9">
        <f t="shared" ref="J25:J31" si="22">G25-H25-L25</f>
        <v>65033106</v>
      </c>
      <c r="K25" s="10">
        <f t="shared" ref="K25:K31" si="23">100-I25-M25</f>
        <v>55.000000422861554</v>
      </c>
      <c r="L25" s="9">
        <v>0</v>
      </c>
      <c r="M25" s="10">
        <f t="shared" si="20"/>
        <v>0</v>
      </c>
      <c r="N25" s="68" t="s">
        <v>131</v>
      </c>
    </row>
    <row r="26" spans="1:91" s="12" customFormat="1" ht="73.5" customHeight="1" x14ac:dyDescent="0.2">
      <c r="A26" s="75">
        <v>16</v>
      </c>
      <c r="B26" s="48">
        <v>8</v>
      </c>
      <c r="C26" s="110"/>
      <c r="D26" s="6" t="s">
        <v>61</v>
      </c>
      <c r="E26" s="5" t="s">
        <v>64</v>
      </c>
      <c r="F26" s="5" t="s">
        <v>65</v>
      </c>
      <c r="G26" s="9">
        <v>78097450</v>
      </c>
      <c r="H26" s="9">
        <v>42953598</v>
      </c>
      <c r="I26" s="10">
        <f t="shared" si="21"/>
        <v>55.000000640225764</v>
      </c>
      <c r="J26" s="9">
        <f t="shared" si="22"/>
        <v>35143852</v>
      </c>
      <c r="K26" s="10">
        <f t="shared" si="23"/>
        <v>44.999999359774236</v>
      </c>
      <c r="L26" s="9">
        <v>0</v>
      </c>
      <c r="M26" s="10">
        <f t="shared" si="20"/>
        <v>0</v>
      </c>
      <c r="N26" s="68" t="s">
        <v>131</v>
      </c>
    </row>
    <row r="27" spans="1:91" s="12" customFormat="1" ht="56.25" customHeight="1" x14ac:dyDescent="0.2">
      <c r="A27" s="56">
        <v>17</v>
      </c>
      <c r="B27" s="48">
        <v>9</v>
      </c>
      <c r="C27" s="110"/>
      <c r="D27" s="6" t="s">
        <v>61</v>
      </c>
      <c r="E27" s="6" t="s">
        <v>66</v>
      </c>
      <c r="F27" s="5" t="s">
        <v>67</v>
      </c>
      <c r="G27" s="9">
        <v>65891117</v>
      </c>
      <c r="H27" s="9">
        <v>19767335</v>
      </c>
      <c r="I27" s="10">
        <f t="shared" si="21"/>
        <v>29.999999848234477</v>
      </c>
      <c r="J27" s="9">
        <f t="shared" si="22"/>
        <v>46123782</v>
      </c>
      <c r="K27" s="10">
        <f t="shared" si="23"/>
        <v>70.000000151765519</v>
      </c>
      <c r="L27" s="9">
        <v>0</v>
      </c>
      <c r="M27" s="10">
        <f t="shared" si="20"/>
        <v>0</v>
      </c>
      <c r="N27" s="68" t="s">
        <v>131</v>
      </c>
    </row>
    <row r="28" spans="1:91" s="12" customFormat="1" ht="58.5" customHeight="1" x14ac:dyDescent="0.2">
      <c r="A28" s="75">
        <v>18</v>
      </c>
      <c r="B28" s="48">
        <v>10</v>
      </c>
      <c r="C28" s="110"/>
      <c r="D28" s="5" t="s">
        <v>140</v>
      </c>
      <c r="E28" s="5" t="s">
        <v>68</v>
      </c>
      <c r="F28" s="29" t="s">
        <v>69</v>
      </c>
      <c r="G28" s="9">
        <v>34776818</v>
      </c>
      <c r="H28" s="9">
        <v>12171838</v>
      </c>
      <c r="I28" s="10">
        <f t="shared" si="21"/>
        <v>34.999861114377971</v>
      </c>
      <c r="J28" s="9">
        <f t="shared" si="22"/>
        <v>22604980</v>
      </c>
      <c r="K28" s="10">
        <f t="shared" si="23"/>
        <v>65.000138885622022</v>
      </c>
      <c r="L28" s="9">
        <v>0</v>
      </c>
      <c r="M28" s="10">
        <f t="shared" si="20"/>
        <v>0</v>
      </c>
      <c r="N28" s="68" t="s">
        <v>131</v>
      </c>
    </row>
    <row r="29" spans="1:91" s="12" customFormat="1" ht="45.75" customHeight="1" x14ac:dyDescent="0.2">
      <c r="A29" s="56">
        <v>19</v>
      </c>
      <c r="B29" s="48">
        <v>11</v>
      </c>
      <c r="C29" s="110"/>
      <c r="D29" s="6" t="s">
        <v>68</v>
      </c>
      <c r="E29" s="5" t="s">
        <v>70</v>
      </c>
      <c r="F29" s="5" t="s">
        <v>71</v>
      </c>
      <c r="G29" s="9">
        <v>14534293</v>
      </c>
      <c r="H29" s="9">
        <v>8720575</v>
      </c>
      <c r="I29" s="10">
        <f t="shared" si="21"/>
        <v>59.999994495776299</v>
      </c>
      <c r="J29" s="9">
        <f t="shared" si="22"/>
        <v>5813718</v>
      </c>
      <c r="K29" s="10">
        <f t="shared" si="23"/>
        <v>40.000005504223701</v>
      </c>
      <c r="L29" s="9">
        <v>0</v>
      </c>
      <c r="M29" s="10">
        <f t="shared" si="20"/>
        <v>0</v>
      </c>
      <c r="N29" s="68" t="s">
        <v>131</v>
      </c>
    </row>
    <row r="30" spans="1:91" s="12" customFormat="1" ht="88.5" customHeight="1" x14ac:dyDescent="0.2">
      <c r="A30" s="75">
        <v>20</v>
      </c>
      <c r="B30" s="48">
        <v>12</v>
      </c>
      <c r="C30" s="110"/>
      <c r="D30" s="6" t="s">
        <v>72</v>
      </c>
      <c r="E30" s="6" t="s">
        <v>73</v>
      </c>
      <c r="F30" s="5" t="s">
        <v>74</v>
      </c>
      <c r="G30" s="9">
        <v>914816292</v>
      </c>
      <c r="H30" s="9">
        <v>503148960</v>
      </c>
      <c r="I30" s="10">
        <f t="shared" si="21"/>
        <v>54.999999934413054</v>
      </c>
      <c r="J30" s="9">
        <f t="shared" si="22"/>
        <v>411667332</v>
      </c>
      <c r="K30" s="10">
        <f t="shared" si="23"/>
        <v>45.000000065586946</v>
      </c>
      <c r="L30" s="9">
        <v>0</v>
      </c>
      <c r="M30" s="10">
        <f t="shared" si="20"/>
        <v>0</v>
      </c>
      <c r="N30" s="68" t="s">
        <v>147</v>
      </c>
    </row>
    <row r="31" spans="1:91" s="12" customFormat="1" ht="77.25" customHeight="1" x14ac:dyDescent="0.2">
      <c r="A31" s="56">
        <v>21</v>
      </c>
      <c r="B31" s="48">
        <v>13</v>
      </c>
      <c r="C31" s="110"/>
      <c r="D31" s="6" t="s">
        <v>72</v>
      </c>
      <c r="E31" s="5" t="s">
        <v>75</v>
      </c>
      <c r="F31" s="5" t="s">
        <v>76</v>
      </c>
      <c r="G31" s="9">
        <v>179500000</v>
      </c>
      <c r="H31" s="9">
        <v>53850000</v>
      </c>
      <c r="I31" s="10">
        <f t="shared" si="21"/>
        <v>30</v>
      </c>
      <c r="J31" s="9">
        <f t="shared" si="22"/>
        <v>89750000</v>
      </c>
      <c r="K31" s="10">
        <f t="shared" si="23"/>
        <v>50</v>
      </c>
      <c r="L31" s="9">
        <v>35900000</v>
      </c>
      <c r="M31" s="10">
        <f>L31/G31*100</f>
        <v>20</v>
      </c>
      <c r="N31" s="68" t="s">
        <v>148</v>
      </c>
    </row>
    <row r="32" spans="1:91" s="16" customFormat="1" ht="14.25" x14ac:dyDescent="0.25">
      <c r="A32" s="70"/>
      <c r="B32" s="13"/>
      <c r="C32" s="14"/>
      <c r="D32" s="105" t="s">
        <v>77</v>
      </c>
      <c r="E32" s="105"/>
      <c r="F32" s="105"/>
      <c r="G32" s="46">
        <f>SUM(G19:G31)</f>
        <v>3302789538</v>
      </c>
      <c r="H32" s="46">
        <f>SUM(H19:H31)</f>
        <v>1482126187</v>
      </c>
      <c r="I32" s="46"/>
      <c r="J32" s="46">
        <f>SUM(J19:J31)</f>
        <v>1691190433</v>
      </c>
      <c r="K32" s="46"/>
      <c r="L32" s="46">
        <f>SUM(L19:L31)</f>
        <v>129472918</v>
      </c>
      <c r="M32" s="46"/>
      <c r="N32" s="74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</row>
    <row r="33" spans="1:92" s="8" customFormat="1" ht="60" customHeight="1" x14ac:dyDescent="0.25">
      <c r="A33" s="75">
        <v>22</v>
      </c>
      <c r="B33" s="43">
        <v>1</v>
      </c>
      <c r="C33" s="114" t="s">
        <v>78</v>
      </c>
      <c r="D33" s="5" t="s">
        <v>79</v>
      </c>
      <c r="E33" s="5" t="s">
        <v>80</v>
      </c>
      <c r="F33" s="5" t="s">
        <v>81</v>
      </c>
      <c r="G33" s="26">
        <v>68603020</v>
      </c>
      <c r="H33" s="26">
        <f>G33*I33/100</f>
        <v>41161812</v>
      </c>
      <c r="I33" s="26">
        <v>60</v>
      </c>
      <c r="J33" s="26">
        <f>G33-H33-L33</f>
        <v>27441208</v>
      </c>
      <c r="K33" s="26">
        <f t="shared" ref="K33" si="24">100-I33-M33</f>
        <v>40</v>
      </c>
      <c r="L33" s="48">
        <v>0</v>
      </c>
      <c r="M33" s="6"/>
      <c r="N33" s="68" t="s">
        <v>131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61"/>
    </row>
    <row r="34" spans="1:92" s="8" customFormat="1" ht="64.5" customHeight="1" x14ac:dyDescent="0.25">
      <c r="A34" s="75">
        <v>23</v>
      </c>
      <c r="B34" s="43">
        <v>2</v>
      </c>
      <c r="C34" s="114"/>
      <c r="D34" s="5" t="s">
        <v>85</v>
      </c>
      <c r="E34" s="5" t="s">
        <v>86</v>
      </c>
      <c r="F34" s="5" t="s">
        <v>87</v>
      </c>
      <c r="G34" s="26">
        <v>209548360</v>
      </c>
      <c r="H34" s="26">
        <f t="shared" ref="H34" si="25">G34*I34/100</f>
        <v>73341926</v>
      </c>
      <c r="I34" s="42">
        <v>35</v>
      </c>
      <c r="J34" s="42">
        <f t="shared" ref="J34" si="26">G34-H34-L34</f>
        <v>136206434</v>
      </c>
      <c r="K34" s="42">
        <f t="shared" ref="K34" si="27">100-I34-M34</f>
        <v>65</v>
      </c>
      <c r="L34" s="42">
        <v>0</v>
      </c>
      <c r="M34" s="5"/>
      <c r="N34" s="68" t="s">
        <v>131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61"/>
    </row>
    <row r="35" spans="1:92" s="31" customFormat="1" ht="14.25" customHeight="1" x14ac:dyDescent="0.25">
      <c r="A35" s="107" t="s">
        <v>90</v>
      </c>
      <c r="B35" s="105"/>
      <c r="C35" s="105"/>
      <c r="D35" s="105"/>
      <c r="E35" s="105"/>
      <c r="F35" s="105"/>
      <c r="G35" s="46">
        <f>SUM(G33:G34)</f>
        <v>278151380</v>
      </c>
      <c r="H35" s="46">
        <f>SUM(H33:H34)</f>
        <v>114503738</v>
      </c>
      <c r="I35" s="46"/>
      <c r="J35" s="46">
        <f>SUM(J33:J34)</f>
        <v>163647642</v>
      </c>
      <c r="K35" s="46"/>
      <c r="L35" s="46">
        <f>SUM(L33:L34)</f>
        <v>0</v>
      </c>
      <c r="M35" s="25"/>
      <c r="N35" s="71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</row>
    <row r="36" spans="1:92" s="12" customFormat="1" ht="86.25" customHeight="1" x14ac:dyDescent="0.2">
      <c r="A36" s="75">
        <v>24</v>
      </c>
      <c r="B36" s="48">
        <f t="shared" ref="B36" si="28">1+B35</f>
        <v>1</v>
      </c>
      <c r="C36" s="44" t="s">
        <v>91</v>
      </c>
      <c r="D36" s="6" t="s">
        <v>92</v>
      </c>
      <c r="E36" s="6" t="s">
        <v>92</v>
      </c>
      <c r="F36" s="5" t="s">
        <v>93</v>
      </c>
      <c r="G36" s="9">
        <v>1663935238</v>
      </c>
      <c r="H36" s="9">
        <v>915164381</v>
      </c>
      <c r="I36" s="10">
        <f>H36/G36*100</f>
        <v>55.000000006009856</v>
      </c>
      <c r="J36" s="9">
        <f>G36-H36-L36</f>
        <v>748770857</v>
      </c>
      <c r="K36" s="10">
        <f>100-I36-M36</f>
        <v>44.999999993990144</v>
      </c>
      <c r="L36" s="9">
        <v>0</v>
      </c>
      <c r="M36" s="10">
        <f>L36/G36*100</f>
        <v>0</v>
      </c>
      <c r="N36" s="68" t="s">
        <v>150</v>
      </c>
    </row>
    <row r="37" spans="1:92" s="16" customFormat="1" ht="14.25" x14ac:dyDescent="0.25">
      <c r="A37" s="70"/>
      <c r="B37" s="13"/>
      <c r="C37" s="14"/>
      <c r="D37" s="105" t="s">
        <v>98</v>
      </c>
      <c r="E37" s="105"/>
      <c r="F37" s="105"/>
      <c r="G37" s="46">
        <f>SUM(G36:G36)</f>
        <v>1663935238</v>
      </c>
      <c r="H37" s="46">
        <f>SUM(H36:H36)</f>
        <v>915164381</v>
      </c>
      <c r="I37" s="46"/>
      <c r="J37" s="46">
        <f>SUM(J36:J36)</f>
        <v>748770857</v>
      </c>
      <c r="K37" s="46"/>
      <c r="L37" s="46">
        <f>SUM(L36:L36)</f>
        <v>0</v>
      </c>
      <c r="M37" s="25"/>
      <c r="N37" s="71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</row>
    <row r="38" spans="1:92" s="5" customFormat="1" ht="132" customHeight="1" x14ac:dyDescent="0.25">
      <c r="A38" s="85">
        <v>25</v>
      </c>
      <c r="B38" s="43">
        <v>1</v>
      </c>
      <c r="C38" s="47"/>
      <c r="D38" s="5" t="s">
        <v>102</v>
      </c>
      <c r="E38" s="5" t="s">
        <v>103</v>
      </c>
      <c r="F38" s="5" t="s">
        <v>104</v>
      </c>
      <c r="G38" s="26">
        <v>130070470</v>
      </c>
      <c r="H38" s="26">
        <v>14567892.640000001</v>
      </c>
      <c r="I38" s="26">
        <v>11.2</v>
      </c>
      <c r="J38" s="26">
        <v>97552852.5</v>
      </c>
      <c r="K38" s="5">
        <v>75</v>
      </c>
      <c r="L38" s="26">
        <v>17949724.859999999</v>
      </c>
      <c r="M38" s="5">
        <v>13.8</v>
      </c>
      <c r="N38" s="68" t="s">
        <v>131</v>
      </c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11"/>
    </row>
    <row r="39" spans="1:92" s="3" customFormat="1" ht="85.5" customHeight="1" x14ac:dyDescent="0.25">
      <c r="A39" s="75">
        <v>26</v>
      </c>
      <c r="B39" s="48">
        <v>2</v>
      </c>
      <c r="C39" s="47"/>
      <c r="D39" s="5" t="s">
        <v>102</v>
      </c>
      <c r="E39" s="43" t="s">
        <v>105</v>
      </c>
      <c r="F39" s="29" t="s">
        <v>106</v>
      </c>
      <c r="G39" s="26">
        <v>148654860</v>
      </c>
      <c r="H39" s="26">
        <v>44596458</v>
      </c>
      <c r="I39" s="26">
        <v>30</v>
      </c>
      <c r="J39" s="26">
        <f>G39*70/100</f>
        <v>104058402</v>
      </c>
      <c r="K39" s="26">
        <v>70</v>
      </c>
      <c r="L39" s="26">
        <v>0</v>
      </c>
      <c r="M39" s="8"/>
      <c r="N39" s="68" t="s">
        <v>131</v>
      </c>
    </row>
    <row r="40" spans="1:92" s="3" customFormat="1" ht="84" customHeight="1" x14ac:dyDescent="0.25">
      <c r="A40" s="75">
        <v>27</v>
      </c>
      <c r="B40" s="48">
        <v>3</v>
      </c>
      <c r="C40" s="47"/>
      <c r="D40" s="5" t="s">
        <v>107</v>
      </c>
      <c r="E40" s="5" t="s">
        <v>108</v>
      </c>
      <c r="F40" s="5" t="s">
        <v>109</v>
      </c>
      <c r="G40" s="42">
        <v>47615330</v>
      </c>
      <c r="H40" s="26">
        <f t="shared" ref="H40" si="29">G40*I40/100</f>
        <v>23807665</v>
      </c>
      <c r="I40" s="42">
        <v>50</v>
      </c>
      <c r="J40" s="26">
        <f t="shared" ref="J40" si="30">G40*K40/100</f>
        <v>23807665</v>
      </c>
      <c r="K40" s="26">
        <f t="shared" ref="K40" si="31">100-I40-M40</f>
        <v>50</v>
      </c>
      <c r="L40" s="5">
        <v>0</v>
      </c>
      <c r="M40" s="5"/>
      <c r="N40" s="68" t="s">
        <v>131</v>
      </c>
    </row>
    <row r="41" spans="1:92" s="16" customFormat="1" ht="15" customHeight="1" x14ac:dyDescent="0.25">
      <c r="A41" s="70"/>
      <c r="B41" s="13"/>
      <c r="C41" s="14"/>
      <c r="D41" s="105" t="s">
        <v>110</v>
      </c>
      <c r="E41" s="105"/>
      <c r="F41" s="105"/>
      <c r="G41" s="46">
        <f>SUM(G38:G40)</f>
        <v>326340660</v>
      </c>
      <c r="H41" s="46">
        <f t="shared" ref="H41:L41" si="32">SUM(H38:H40)</f>
        <v>82972015.640000001</v>
      </c>
      <c r="I41" s="46">
        <f t="shared" si="32"/>
        <v>91.2</v>
      </c>
      <c r="J41" s="46">
        <f t="shared" si="32"/>
        <v>225418919.5</v>
      </c>
      <c r="K41" s="46">
        <f t="shared" si="32"/>
        <v>195</v>
      </c>
      <c r="L41" s="46">
        <f t="shared" si="32"/>
        <v>17949724.859999999</v>
      </c>
      <c r="M41" s="25"/>
      <c r="N41" s="71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</row>
    <row r="42" spans="1:92" s="12" customFormat="1" ht="80.25" customHeight="1" x14ac:dyDescent="0.2">
      <c r="A42" s="75">
        <v>28</v>
      </c>
      <c r="B42" s="48">
        <v>1</v>
      </c>
      <c r="C42" s="111" t="s">
        <v>111</v>
      </c>
      <c r="D42" s="5" t="s">
        <v>155</v>
      </c>
      <c r="E42" s="5" t="s">
        <v>112</v>
      </c>
      <c r="F42" s="5" t="s">
        <v>113</v>
      </c>
      <c r="G42" s="9">
        <v>1033421279</v>
      </c>
      <c r="H42" s="9">
        <v>620052767</v>
      </c>
      <c r="I42" s="10">
        <f t="shared" ref="I42" si="33">H42/G42*100</f>
        <v>59.999999961293618</v>
      </c>
      <c r="J42" s="9">
        <f t="shared" ref="J42:J43" si="34">G42-H42-L42</f>
        <v>413368512</v>
      </c>
      <c r="K42" s="10">
        <f t="shared" ref="K42:K43" si="35">100-I42-M42</f>
        <v>40.000000038706382</v>
      </c>
      <c r="L42" s="9">
        <v>0</v>
      </c>
      <c r="M42" s="10">
        <f t="shared" ref="M42" si="36">L42/G42*100</f>
        <v>0</v>
      </c>
      <c r="N42" s="68" t="s">
        <v>160</v>
      </c>
    </row>
    <row r="43" spans="1:92" s="12" customFormat="1" ht="57" customHeight="1" x14ac:dyDescent="0.2">
      <c r="A43" s="75">
        <v>29</v>
      </c>
      <c r="B43" s="48">
        <v>2</v>
      </c>
      <c r="C43" s="111"/>
      <c r="D43" s="5" t="s">
        <v>117</v>
      </c>
      <c r="E43" s="5" t="s">
        <v>118</v>
      </c>
      <c r="F43" s="5" t="s">
        <v>119</v>
      </c>
      <c r="G43" s="9">
        <v>114061830</v>
      </c>
      <c r="H43" s="9">
        <v>45624732</v>
      </c>
      <c r="I43" s="10">
        <f t="shared" ref="I43" si="37">H43/G43*100</f>
        <v>40</v>
      </c>
      <c r="J43" s="9">
        <f t="shared" si="34"/>
        <v>68437098</v>
      </c>
      <c r="K43" s="10">
        <f t="shared" si="35"/>
        <v>60</v>
      </c>
      <c r="L43" s="9">
        <v>0</v>
      </c>
      <c r="M43" s="10">
        <f t="shared" ref="M43" si="38">L43/G43*100</f>
        <v>0</v>
      </c>
      <c r="N43" s="68" t="s">
        <v>131</v>
      </c>
    </row>
    <row r="44" spans="1:92" s="16" customFormat="1" ht="16.5" customHeight="1" x14ac:dyDescent="0.25">
      <c r="A44" s="70"/>
      <c r="B44" s="13"/>
      <c r="C44" s="14"/>
      <c r="D44" s="105" t="s">
        <v>120</v>
      </c>
      <c r="E44" s="105"/>
      <c r="F44" s="105"/>
      <c r="G44" s="46">
        <f>SUM(G42:G43)</f>
        <v>1147483109</v>
      </c>
      <c r="H44" s="46">
        <f>SUM(H42:H43)</f>
        <v>665677499</v>
      </c>
      <c r="I44" s="46">
        <f t="shared" ref="I44" si="39">SUM(I43)</f>
        <v>40</v>
      </c>
      <c r="J44" s="46">
        <f>SUM(J42:J43)</f>
        <v>481805610</v>
      </c>
      <c r="K44" s="46"/>
      <c r="L44" s="46">
        <f>SUM(L42:L43)</f>
        <v>0</v>
      </c>
      <c r="M44" s="49"/>
      <c r="N44" s="7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</row>
    <row r="45" spans="1:92" s="50" customFormat="1" ht="21" customHeight="1" thickBot="1" x14ac:dyDescent="0.3">
      <c r="A45" s="112" t="s">
        <v>121</v>
      </c>
      <c r="B45" s="113"/>
      <c r="C45" s="113"/>
      <c r="D45" s="113"/>
      <c r="E45" s="113"/>
      <c r="F45" s="113"/>
      <c r="G45" s="77">
        <f>G44+G41+G37+G35+G32+G18+G16+G11</f>
        <v>8614420998</v>
      </c>
      <c r="H45" s="77">
        <f>H44+H41+H37+H35+H32+H18+H16+H11</f>
        <v>4087677992.8899999</v>
      </c>
      <c r="I45" s="78"/>
      <c r="J45" s="77">
        <f>J44+J41+J37+J35+J32+J18+J16+J11</f>
        <v>4364820129.25</v>
      </c>
      <c r="K45" s="78"/>
      <c r="L45" s="77">
        <f>L44+L41+L37+L35+L32+L18+L16+L11</f>
        <v>161922875.86000001</v>
      </c>
      <c r="M45" s="78"/>
      <c r="N45" s="79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</row>
  </sheetData>
  <mergeCells count="27">
    <mergeCell ref="C19:C31"/>
    <mergeCell ref="D32:F32"/>
    <mergeCell ref="C42:C43"/>
    <mergeCell ref="D44:F44"/>
    <mergeCell ref="A45:F45"/>
    <mergeCell ref="C33:C34"/>
    <mergeCell ref="A35:F35"/>
    <mergeCell ref="D37:F37"/>
    <mergeCell ref="D41:F41"/>
    <mergeCell ref="C8:C10"/>
    <mergeCell ref="D11:F11"/>
    <mergeCell ref="C12:C15"/>
    <mergeCell ref="A16:F16"/>
    <mergeCell ref="A18:F18"/>
    <mergeCell ref="A1:N4"/>
    <mergeCell ref="A5:N5"/>
    <mergeCell ref="A6:A7"/>
    <mergeCell ref="B6:B7"/>
    <mergeCell ref="C6:C7"/>
    <mergeCell ref="D6:D7"/>
    <mergeCell ref="E6:E7"/>
    <mergeCell ref="F6:F7"/>
    <mergeCell ref="G6:G7"/>
    <mergeCell ref="H6:I7"/>
    <mergeCell ref="J6:K7"/>
    <mergeCell ref="L6:M7"/>
    <mergeCell ref="N6:N7"/>
  </mergeCells>
  <pageMargins left="0.25" right="0.25" top="0.75" bottom="0.75" header="0.3" footer="0.3"/>
  <pageSetup paperSize="9" scale="83" orientation="landscape" verticalDpi="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8"/>
  <sheetViews>
    <sheetView workbookViewId="0">
      <selection activeCell="N26" sqref="N26"/>
    </sheetView>
  </sheetViews>
  <sheetFormatPr defaultRowHeight="15" x14ac:dyDescent="0.25"/>
  <cols>
    <col min="1" max="1" width="5" style="1" customWidth="1"/>
    <col min="2" max="2" width="4.7109375" style="1" customWidth="1"/>
    <col min="3" max="3" width="5" style="51" customWidth="1"/>
    <col min="4" max="4" width="14" style="52" customWidth="1"/>
    <col min="5" max="5" width="13" style="52" customWidth="1"/>
    <col min="6" max="6" width="41.28515625" style="52" customWidth="1"/>
    <col min="7" max="7" width="15" style="3" customWidth="1"/>
    <col min="8" max="8" width="14.7109375" style="3" customWidth="1"/>
    <col min="9" max="9" width="7" style="3" hidden="1" customWidth="1"/>
    <col min="10" max="10" width="15.28515625" style="3" customWidth="1"/>
    <col min="11" max="11" width="6.28515625" style="3" hidden="1" customWidth="1"/>
    <col min="12" max="12" width="12" style="3" customWidth="1"/>
    <col min="13" max="13" width="5.28515625" style="3" hidden="1" customWidth="1"/>
    <col min="14" max="14" width="30" style="54" customWidth="1"/>
    <col min="15" max="91" width="8.7109375" style="3" customWidth="1"/>
    <col min="92" max="901" width="8.7109375" customWidth="1"/>
  </cols>
  <sheetData>
    <row r="1" spans="1:91" s="53" customFormat="1" ht="13.5" customHeight="1" x14ac:dyDescent="0.25">
      <c r="A1" s="87" t="s">
        <v>156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</row>
    <row r="2" spans="1:91" s="53" customFormat="1" ht="13.5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</row>
    <row r="3" spans="1:91" s="53" customFormat="1" ht="13.5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</row>
    <row r="4" spans="1:91" s="53" customFormat="1" ht="48.75" customHeight="1" x14ac:dyDescent="0.25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</row>
    <row r="5" spans="1:91" s="2" customFormat="1" ht="75.75" customHeight="1" thickBot="1" x14ac:dyDescent="0.3">
      <c r="A5" s="89" t="s">
        <v>159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</row>
    <row r="6" spans="1:91" ht="34.5" customHeight="1" x14ac:dyDescent="0.25">
      <c r="A6" s="116" t="s">
        <v>0</v>
      </c>
      <c r="B6" s="118" t="s">
        <v>0</v>
      </c>
      <c r="C6" s="94" t="s">
        <v>1</v>
      </c>
      <c r="D6" s="94" t="s">
        <v>2</v>
      </c>
      <c r="E6" s="96" t="s">
        <v>3</v>
      </c>
      <c r="F6" s="98" t="s">
        <v>4</v>
      </c>
      <c r="G6" s="100" t="s">
        <v>124</v>
      </c>
      <c r="H6" s="100" t="s">
        <v>125</v>
      </c>
      <c r="I6" s="100"/>
      <c r="J6" s="100" t="s">
        <v>126</v>
      </c>
      <c r="K6" s="100"/>
      <c r="L6" s="100" t="s">
        <v>127</v>
      </c>
      <c r="M6" s="100"/>
      <c r="N6" s="102" t="s">
        <v>128</v>
      </c>
    </row>
    <row r="7" spans="1:91" ht="31.5" customHeight="1" x14ac:dyDescent="0.25">
      <c r="A7" s="117"/>
      <c r="B7" s="119"/>
      <c r="C7" s="95"/>
      <c r="D7" s="95"/>
      <c r="E7" s="97"/>
      <c r="F7" s="99"/>
      <c r="G7" s="101"/>
      <c r="H7" s="101"/>
      <c r="I7" s="101"/>
      <c r="J7" s="101"/>
      <c r="K7" s="101"/>
      <c r="L7" s="101"/>
      <c r="M7" s="101"/>
      <c r="N7" s="103"/>
    </row>
    <row r="8" spans="1:91" s="12" customFormat="1" ht="39.75" customHeight="1" x14ac:dyDescent="0.2">
      <c r="A8" s="67">
        <v>1</v>
      </c>
      <c r="B8" s="4">
        <v>1</v>
      </c>
      <c r="C8" s="104"/>
      <c r="D8" s="5" t="s">
        <v>129</v>
      </c>
      <c r="E8" s="6" t="s">
        <v>5</v>
      </c>
      <c r="F8" s="5" t="s">
        <v>6</v>
      </c>
      <c r="G8" s="9">
        <v>496970600</v>
      </c>
      <c r="H8" s="9">
        <v>273333830</v>
      </c>
      <c r="I8" s="10">
        <f>H8/G8*100</f>
        <v>55.000000000000007</v>
      </c>
      <c r="J8" s="9">
        <f>G8-H8-L8</f>
        <v>223636770</v>
      </c>
      <c r="K8" s="10">
        <f>100-I8-M8</f>
        <v>44.999999999999993</v>
      </c>
      <c r="L8" s="9">
        <v>0</v>
      </c>
      <c r="M8" s="10">
        <f>L8/G8*100</f>
        <v>0</v>
      </c>
      <c r="N8" s="68" t="s">
        <v>132</v>
      </c>
    </row>
    <row r="9" spans="1:91" s="12" customFormat="1" ht="99" customHeight="1" x14ac:dyDescent="0.2">
      <c r="A9" s="69">
        <v>2</v>
      </c>
      <c r="B9" s="6">
        <v>2</v>
      </c>
      <c r="C9" s="104"/>
      <c r="D9" s="5" t="s">
        <v>130</v>
      </c>
      <c r="E9" s="5" t="s">
        <v>16</v>
      </c>
      <c r="F9" s="5" t="s">
        <v>17</v>
      </c>
      <c r="G9" s="9">
        <v>461796500</v>
      </c>
      <c r="H9" s="9">
        <v>253988075</v>
      </c>
      <c r="I9" s="10">
        <f t="shared" ref="I9" si="0">H9/G9*100</f>
        <v>55.000000000000007</v>
      </c>
      <c r="J9" s="9">
        <f t="shared" ref="J9" si="1">G9-H9-L9</f>
        <v>207808425</v>
      </c>
      <c r="K9" s="10">
        <f t="shared" ref="K9" si="2">100-I9-M9</f>
        <v>44.999999999999993</v>
      </c>
      <c r="L9" s="9">
        <v>0</v>
      </c>
      <c r="M9" s="10">
        <f t="shared" ref="M9" si="3">L9/G9*100</f>
        <v>0</v>
      </c>
      <c r="N9" s="68" t="s">
        <v>133</v>
      </c>
    </row>
    <row r="10" spans="1:91" s="16" customFormat="1" ht="14.25" x14ac:dyDescent="0.25">
      <c r="A10" s="70"/>
      <c r="B10" s="13"/>
      <c r="C10" s="14"/>
      <c r="D10" s="105" t="s">
        <v>18</v>
      </c>
      <c r="E10" s="105"/>
      <c r="F10" s="105"/>
      <c r="G10" s="46">
        <f>SUM(G8:G9)</f>
        <v>958767100</v>
      </c>
      <c r="H10" s="46">
        <f>SUM(H8:H9)</f>
        <v>527321905</v>
      </c>
      <c r="I10" s="55"/>
      <c r="J10" s="46">
        <f>SUM(J8:J9)</f>
        <v>431445195</v>
      </c>
      <c r="K10" s="55"/>
      <c r="L10" s="46">
        <f>SUM(L8:L9)</f>
        <v>0</v>
      </c>
      <c r="M10" s="15"/>
      <c r="N10" s="71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</row>
    <row r="11" spans="1:91" s="20" customFormat="1" ht="64.5" customHeight="1" x14ac:dyDescent="0.2">
      <c r="A11" s="72">
        <v>3</v>
      </c>
      <c r="B11" s="17">
        <v>1</v>
      </c>
      <c r="C11" s="115" t="s">
        <v>19</v>
      </c>
      <c r="D11" s="18" t="s">
        <v>19</v>
      </c>
      <c r="E11" s="18" t="s">
        <v>19</v>
      </c>
      <c r="F11" s="18" t="s">
        <v>20</v>
      </c>
      <c r="G11" s="19">
        <v>356918420</v>
      </c>
      <c r="H11" s="19">
        <v>124921447</v>
      </c>
      <c r="I11" s="19">
        <f t="shared" ref="I11:I12" si="4">H11/G11*100</f>
        <v>35</v>
      </c>
      <c r="J11" s="19">
        <f t="shared" ref="J11:J12" si="5">G11*K11/100</f>
        <v>231996973</v>
      </c>
      <c r="K11" s="19">
        <f t="shared" ref="K11:K12" si="6">100-I11-M11</f>
        <v>65</v>
      </c>
      <c r="L11" s="19">
        <v>0</v>
      </c>
      <c r="M11" s="19">
        <f t="shared" ref="M11:M12" si="7">L11/G11*100</f>
        <v>0</v>
      </c>
      <c r="N11" s="68" t="s">
        <v>162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</row>
    <row r="12" spans="1:91" s="21" customFormat="1" ht="115.5" customHeight="1" x14ac:dyDescent="0.2">
      <c r="A12" s="73">
        <v>4</v>
      </c>
      <c r="B12" s="22">
        <v>2</v>
      </c>
      <c r="C12" s="115"/>
      <c r="D12" s="7" t="s">
        <v>21</v>
      </c>
      <c r="E12" s="7" t="s">
        <v>22</v>
      </c>
      <c r="F12" s="7" t="s">
        <v>23</v>
      </c>
      <c r="G12" s="23">
        <v>175190600</v>
      </c>
      <c r="H12" s="23">
        <v>122633420</v>
      </c>
      <c r="I12" s="23">
        <f t="shared" si="4"/>
        <v>70</v>
      </c>
      <c r="J12" s="23">
        <f t="shared" si="5"/>
        <v>52557180</v>
      </c>
      <c r="K12" s="23">
        <f t="shared" si="6"/>
        <v>30</v>
      </c>
      <c r="L12" s="23">
        <v>0</v>
      </c>
      <c r="M12" s="23">
        <f t="shared" si="7"/>
        <v>0</v>
      </c>
      <c r="N12" s="68" t="s">
        <v>134</v>
      </c>
    </row>
    <row r="13" spans="1:91" s="16" customFormat="1" ht="14.25" x14ac:dyDescent="0.25">
      <c r="A13" s="70"/>
      <c r="B13" s="13"/>
      <c r="C13" s="14"/>
      <c r="D13" s="105" t="s">
        <v>24</v>
      </c>
      <c r="E13" s="105"/>
      <c r="F13" s="105"/>
      <c r="G13" s="46">
        <f>SUM(G11:G12)</f>
        <v>532109020</v>
      </c>
      <c r="H13" s="46">
        <f>SUM(H11:H12)</f>
        <v>247554867</v>
      </c>
      <c r="I13" s="46"/>
      <c r="J13" s="46">
        <f>SUM(J11:J12)</f>
        <v>284554153</v>
      </c>
      <c r="K13" s="46"/>
      <c r="L13" s="46">
        <f>SUM(L11:L12)</f>
        <v>0</v>
      </c>
      <c r="M13" s="25"/>
      <c r="N13" s="71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</row>
    <row r="14" spans="1:91" s="12" customFormat="1" ht="102.75" customHeight="1" x14ac:dyDescent="0.2">
      <c r="A14" s="56">
        <v>5</v>
      </c>
      <c r="B14" s="6">
        <v>1</v>
      </c>
      <c r="C14" s="110"/>
      <c r="D14" s="5" t="s">
        <v>139</v>
      </c>
      <c r="E14" s="5" t="s">
        <v>48</v>
      </c>
      <c r="F14" s="5" t="s">
        <v>49</v>
      </c>
      <c r="G14" s="9">
        <v>67176585</v>
      </c>
      <c r="H14" s="9">
        <v>30229463</v>
      </c>
      <c r="I14" s="10">
        <f t="shared" ref="I14:I16" si="8">H14/G14*100</f>
        <v>44.99999962784652</v>
      </c>
      <c r="J14" s="9">
        <f>G14-H14-L14</f>
        <v>36947122</v>
      </c>
      <c r="K14" s="10">
        <f>100-I14-M14</f>
        <v>55.00000037215348</v>
      </c>
      <c r="L14" s="9">
        <v>0</v>
      </c>
      <c r="M14" s="10">
        <f>L14/G14*100</f>
        <v>0</v>
      </c>
      <c r="N14" s="68" t="s">
        <v>142</v>
      </c>
    </row>
    <row r="15" spans="1:91" s="12" customFormat="1" ht="135.75" customHeight="1" x14ac:dyDescent="0.2">
      <c r="A15" s="69">
        <v>6</v>
      </c>
      <c r="B15" s="6">
        <v>2</v>
      </c>
      <c r="C15" s="110"/>
      <c r="D15" s="29" t="s">
        <v>53</v>
      </c>
      <c r="E15" s="5" t="s">
        <v>55</v>
      </c>
      <c r="F15" s="29" t="s">
        <v>56</v>
      </c>
      <c r="G15" s="9">
        <v>118265120</v>
      </c>
      <c r="H15" s="9">
        <v>70959070</v>
      </c>
      <c r="I15" s="10">
        <f t="shared" si="8"/>
        <v>59.999998308884308</v>
      </c>
      <c r="J15" s="9">
        <f t="shared" ref="J15:J16" si="9">G15-H15-L15</f>
        <v>47306050</v>
      </c>
      <c r="K15" s="10">
        <f t="shared" ref="K15:K16" si="10">100-I15-M15</f>
        <v>40.000001691115692</v>
      </c>
      <c r="L15" s="9">
        <v>0</v>
      </c>
      <c r="M15" s="10"/>
      <c r="N15" s="68" t="s">
        <v>157</v>
      </c>
    </row>
    <row r="16" spans="1:91" s="12" customFormat="1" ht="78" customHeight="1" x14ac:dyDescent="0.2">
      <c r="A16" s="69">
        <v>7</v>
      </c>
      <c r="B16" s="6">
        <v>3</v>
      </c>
      <c r="C16" s="110"/>
      <c r="D16" s="6" t="s">
        <v>59</v>
      </c>
      <c r="E16" s="6" t="s">
        <v>59</v>
      </c>
      <c r="F16" s="5" t="s">
        <v>60</v>
      </c>
      <c r="G16" s="9">
        <v>189853920</v>
      </c>
      <c r="H16" s="9">
        <v>104419656</v>
      </c>
      <c r="I16" s="10">
        <f t="shared" si="8"/>
        <v>55.000000000000007</v>
      </c>
      <c r="J16" s="9">
        <f t="shared" si="9"/>
        <v>85434264</v>
      </c>
      <c r="K16" s="10">
        <f t="shared" si="10"/>
        <v>44.999999999999993</v>
      </c>
      <c r="L16" s="9">
        <v>0</v>
      </c>
      <c r="M16" s="10">
        <f t="shared" ref="M16" si="11">L16/G16*100</f>
        <v>0</v>
      </c>
      <c r="N16" s="68" t="s">
        <v>146</v>
      </c>
    </row>
    <row r="17" spans="1:92" s="16" customFormat="1" ht="14.25" x14ac:dyDescent="0.25">
      <c r="A17" s="70"/>
      <c r="B17" s="13"/>
      <c r="C17" s="14"/>
      <c r="D17" s="105" t="s">
        <v>77</v>
      </c>
      <c r="E17" s="105"/>
      <c r="F17" s="105"/>
      <c r="G17" s="46">
        <f>SUM(G14:G16)</f>
        <v>375295625</v>
      </c>
      <c r="H17" s="46">
        <f>SUM(H14:H16)</f>
        <v>205608189</v>
      </c>
      <c r="I17" s="46"/>
      <c r="J17" s="46">
        <f>SUM(J14:J16)</f>
        <v>169687436</v>
      </c>
      <c r="K17" s="46"/>
      <c r="L17" s="46">
        <f>SUM(L14:L16)</f>
        <v>0</v>
      </c>
      <c r="M17" s="46"/>
      <c r="N17" s="74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</row>
    <row r="18" spans="1:92" s="8" customFormat="1" ht="113.25" customHeight="1" x14ac:dyDescent="0.25">
      <c r="A18" s="69">
        <v>8</v>
      </c>
      <c r="B18" s="5">
        <v>1</v>
      </c>
      <c r="C18" s="114"/>
      <c r="D18" s="5" t="s">
        <v>82</v>
      </c>
      <c r="E18" s="5" t="s">
        <v>83</v>
      </c>
      <c r="F18" s="5" t="s">
        <v>84</v>
      </c>
      <c r="G18" s="26">
        <v>196112650</v>
      </c>
      <c r="H18" s="26">
        <v>107861957.5</v>
      </c>
      <c r="I18" s="26">
        <v>55</v>
      </c>
      <c r="J18" s="26">
        <v>88250692.5</v>
      </c>
      <c r="K18" s="26">
        <v>45</v>
      </c>
      <c r="L18" s="41">
        <v>0</v>
      </c>
      <c r="M18" s="5"/>
      <c r="N18" s="68" t="s">
        <v>151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61"/>
    </row>
    <row r="19" spans="1:92" s="8" customFormat="1" ht="54.75" customHeight="1" x14ac:dyDescent="0.25">
      <c r="A19" s="69">
        <v>9</v>
      </c>
      <c r="B19" s="5">
        <v>2</v>
      </c>
      <c r="C19" s="114"/>
      <c r="D19" s="5" t="s">
        <v>85</v>
      </c>
      <c r="E19" s="5" t="s">
        <v>88</v>
      </c>
      <c r="F19" s="5" t="s">
        <v>89</v>
      </c>
      <c r="G19" s="26">
        <v>63202540</v>
      </c>
      <c r="H19" s="26">
        <f t="shared" ref="H19" si="12">G19*I19/100</f>
        <v>34761397</v>
      </c>
      <c r="I19" s="42">
        <v>55</v>
      </c>
      <c r="J19" s="42">
        <f>G19-H19-L19</f>
        <v>28441143</v>
      </c>
      <c r="K19" s="42">
        <f t="shared" ref="K19" si="13">100-I19-M19</f>
        <v>45</v>
      </c>
      <c r="L19" s="42">
        <v>0</v>
      </c>
      <c r="M19" s="5"/>
      <c r="N19" s="68" t="s">
        <v>158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61"/>
    </row>
    <row r="20" spans="1:92" s="31" customFormat="1" ht="14.25" customHeight="1" x14ac:dyDescent="0.25">
      <c r="A20" s="107" t="s">
        <v>90</v>
      </c>
      <c r="B20" s="105"/>
      <c r="C20" s="105"/>
      <c r="D20" s="105"/>
      <c r="E20" s="105"/>
      <c r="F20" s="105"/>
      <c r="G20" s="46">
        <f>SUM(G18:G19)</f>
        <v>259315190</v>
      </c>
      <c r="H20" s="46">
        <f>SUM(H18:H19)</f>
        <v>142623354.5</v>
      </c>
      <c r="I20" s="46"/>
      <c r="J20" s="46">
        <f>SUM(J18:J19)</f>
        <v>116691835.5</v>
      </c>
      <c r="K20" s="46"/>
      <c r="L20" s="46">
        <f>SUM(L18:L19)</f>
        <v>0</v>
      </c>
      <c r="M20" s="25"/>
      <c r="N20" s="71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</row>
    <row r="21" spans="1:92" s="12" customFormat="1" ht="66.75" customHeight="1" x14ac:dyDescent="0.2">
      <c r="A21" s="69">
        <v>10</v>
      </c>
      <c r="B21" s="6">
        <v>1</v>
      </c>
      <c r="C21" s="120"/>
      <c r="D21" s="6" t="s">
        <v>92</v>
      </c>
      <c r="E21" s="6" t="s">
        <v>92</v>
      </c>
      <c r="F21" s="5" t="s">
        <v>94</v>
      </c>
      <c r="G21" s="9">
        <v>73826666</v>
      </c>
      <c r="H21" s="9">
        <v>40604666</v>
      </c>
      <c r="I21" s="10">
        <f t="shared" ref="I21:I22" si="14">H21/G21*100</f>
        <v>54.999999593642769</v>
      </c>
      <c r="J21" s="9">
        <f>G21-H21-L21</f>
        <v>33222000</v>
      </c>
      <c r="K21" s="10">
        <f>100-I21-M21</f>
        <v>45.000000406357231</v>
      </c>
      <c r="L21" s="9">
        <v>0</v>
      </c>
      <c r="M21" s="10">
        <f>L21/G21*100</f>
        <v>0</v>
      </c>
      <c r="N21" s="68" t="s">
        <v>151</v>
      </c>
    </row>
    <row r="22" spans="1:92" s="12" customFormat="1" ht="93.75" customHeight="1" x14ac:dyDescent="0.2">
      <c r="A22" s="69">
        <v>11</v>
      </c>
      <c r="B22" s="6">
        <v>2</v>
      </c>
      <c r="C22" s="120"/>
      <c r="D22" s="5" t="s">
        <v>95</v>
      </c>
      <c r="E22" s="5" t="s">
        <v>96</v>
      </c>
      <c r="F22" s="5" t="s">
        <v>97</v>
      </c>
      <c r="G22" s="9">
        <v>55705190</v>
      </c>
      <c r="H22" s="9">
        <v>22282076</v>
      </c>
      <c r="I22" s="10">
        <f t="shared" si="14"/>
        <v>40</v>
      </c>
      <c r="J22" s="9">
        <f>G22-H22-L22</f>
        <v>33423114</v>
      </c>
      <c r="K22" s="10">
        <f>100-I22-M22</f>
        <v>60</v>
      </c>
      <c r="L22" s="9">
        <v>0</v>
      </c>
      <c r="M22" s="10">
        <f t="shared" ref="M22" si="15">L22/G22*100</f>
        <v>0</v>
      </c>
      <c r="N22" s="68" t="s">
        <v>151</v>
      </c>
    </row>
    <row r="23" spans="1:92" s="16" customFormat="1" ht="14.25" x14ac:dyDescent="0.25">
      <c r="A23" s="70"/>
      <c r="B23" s="13"/>
      <c r="C23" s="14"/>
      <c r="D23" s="105" t="s">
        <v>98</v>
      </c>
      <c r="E23" s="105"/>
      <c r="F23" s="105"/>
      <c r="G23" s="46">
        <f>SUM(G21:G22)</f>
        <v>129531856</v>
      </c>
      <c r="H23" s="46">
        <f>SUM(H21:H22)</f>
        <v>62886742</v>
      </c>
      <c r="I23" s="46"/>
      <c r="J23" s="46">
        <f>SUM(J21:J22)</f>
        <v>66645114</v>
      </c>
      <c r="K23" s="46"/>
      <c r="L23" s="46">
        <f>SUM(L21:L22)</f>
        <v>0</v>
      </c>
      <c r="M23" s="25"/>
      <c r="N23" s="71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</row>
    <row r="24" spans="1:92" s="12" customFormat="1" ht="115.5" customHeight="1" x14ac:dyDescent="0.2">
      <c r="A24" s="69">
        <v>12</v>
      </c>
      <c r="B24" s="6">
        <v>1</v>
      </c>
      <c r="C24" s="44" t="s">
        <v>152</v>
      </c>
      <c r="D24" s="5" t="s">
        <v>153</v>
      </c>
      <c r="E24" s="6" t="s">
        <v>99</v>
      </c>
      <c r="F24" s="5" t="s">
        <v>100</v>
      </c>
      <c r="G24" s="9">
        <v>211466427</v>
      </c>
      <c r="H24" s="9">
        <v>84586571</v>
      </c>
      <c r="I24" s="10">
        <f t="shared" ref="I24" si="16">H24/G24*100</f>
        <v>40.000000094577658</v>
      </c>
      <c r="J24" s="9">
        <f>G24*K24/100</f>
        <v>126879856</v>
      </c>
      <c r="K24" s="10">
        <f t="shared" ref="K24" si="17">100-I24-M24</f>
        <v>59.999999905422342</v>
      </c>
      <c r="L24" s="9">
        <v>0</v>
      </c>
      <c r="M24" s="10">
        <f t="shared" ref="M24" si="18">L24/G24*100</f>
        <v>0</v>
      </c>
      <c r="N24" s="68" t="s">
        <v>161</v>
      </c>
    </row>
    <row r="25" spans="1:92" x14ac:dyDescent="0.25">
      <c r="A25" s="108" t="s">
        <v>101</v>
      </c>
      <c r="B25" s="109"/>
      <c r="C25" s="109"/>
      <c r="D25" s="109"/>
      <c r="E25" s="109"/>
      <c r="F25" s="109"/>
      <c r="G25" s="46">
        <f>SUM(G24)</f>
        <v>211466427</v>
      </c>
      <c r="H25" s="46">
        <f>SUM(H24)</f>
        <v>84586571</v>
      </c>
      <c r="I25" s="46"/>
      <c r="J25" s="46">
        <f>SUM(J24)</f>
        <v>126879856</v>
      </c>
      <c r="K25" s="46"/>
      <c r="L25" s="46">
        <f>SUM(L24)</f>
        <v>0</v>
      </c>
      <c r="M25" s="45"/>
      <c r="N25" s="71"/>
    </row>
    <row r="26" spans="1:92" s="12" customFormat="1" ht="74.25" customHeight="1" x14ac:dyDescent="0.2">
      <c r="A26" s="69">
        <v>13</v>
      </c>
      <c r="B26" s="6">
        <v>1</v>
      </c>
      <c r="C26" s="47"/>
      <c r="D26" s="5" t="s">
        <v>114</v>
      </c>
      <c r="E26" s="5" t="s">
        <v>115</v>
      </c>
      <c r="F26" s="5" t="s">
        <v>116</v>
      </c>
      <c r="G26" s="9">
        <v>522419020</v>
      </c>
      <c r="H26" s="9">
        <v>156725706</v>
      </c>
      <c r="I26" s="10">
        <f>H26/G26*100</f>
        <v>30</v>
      </c>
      <c r="J26" s="9">
        <f t="shared" ref="J26" si="19">G26-H26-L26</f>
        <v>365693314</v>
      </c>
      <c r="K26" s="10">
        <f t="shared" ref="K26" si="20">100-I26-M26</f>
        <v>70</v>
      </c>
      <c r="L26" s="9">
        <v>0</v>
      </c>
      <c r="M26" s="10">
        <f>L26/G26*100</f>
        <v>0</v>
      </c>
      <c r="N26" s="68" t="s">
        <v>154</v>
      </c>
    </row>
    <row r="27" spans="1:92" s="16" customFormat="1" ht="16.5" customHeight="1" x14ac:dyDescent="0.25">
      <c r="A27" s="70"/>
      <c r="B27" s="13"/>
      <c r="C27" s="14"/>
      <c r="D27" s="105" t="s">
        <v>120</v>
      </c>
      <c r="E27" s="105"/>
      <c r="F27" s="105"/>
      <c r="G27" s="46">
        <f>SUM(G26:G26)</f>
        <v>522419020</v>
      </c>
      <c r="H27" s="46">
        <f>SUM(H26:H26)</f>
        <v>156725706</v>
      </c>
      <c r="I27" s="46" t="e">
        <f>SUM(#REF!)</f>
        <v>#REF!</v>
      </c>
      <c r="J27" s="46">
        <f>SUM(J26:J26)</f>
        <v>365693314</v>
      </c>
      <c r="K27" s="46"/>
      <c r="L27" s="46">
        <f>SUM(L26:L26)</f>
        <v>0</v>
      </c>
      <c r="M27" s="49"/>
      <c r="N27" s="7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</row>
    <row r="28" spans="1:92" s="50" customFormat="1" ht="21" customHeight="1" thickBot="1" x14ac:dyDescent="0.3">
      <c r="A28" s="112" t="s">
        <v>121</v>
      </c>
      <c r="B28" s="113"/>
      <c r="C28" s="113"/>
      <c r="D28" s="113"/>
      <c r="E28" s="113"/>
      <c r="F28" s="113"/>
      <c r="G28" s="77">
        <f>G27+G25+G23+G20+G17+G13+G10</f>
        <v>2988904238</v>
      </c>
      <c r="H28" s="77">
        <f t="shared" ref="H28:L28" si="21">H27+H25+H23+H20+H17+H13+H10</f>
        <v>1427307334.5</v>
      </c>
      <c r="I28" s="77" t="e">
        <f t="shared" si="21"/>
        <v>#REF!</v>
      </c>
      <c r="J28" s="77">
        <f t="shared" si="21"/>
        <v>1561596903.5</v>
      </c>
      <c r="K28" s="77">
        <f t="shared" si="21"/>
        <v>0</v>
      </c>
      <c r="L28" s="80">
        <f t="shared" si="21"/>
        <v>0</v>
      </c>
      <c r="M28" s="78"/>
      <c r="N28" s="79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</row>
  </sheetData>
  <mergeCells count="26">
    <mergeCell ref="A1:N4"/>
    <mergeCell ref="A5:N5"/>
    <mergeCell ref="A6:A7"/>
    <mergeCell ref="B6:B7"/>
    <mergeCell ref="C6:C7"/>
    <mergeCell ref="D6:D7"/>
    <mergeCell ref="E6:E7"/>
    <mergeCell ref="F6:F7"/>
    <mergeCell ref="G6:G7"/>
    <mergeCell ref="H6:I7"/>
    <mergeCell ref="J6:K7"/>
    <mergeCell ref="L6:M7"/>
    <mergeCell ref="D27:F27"/>
    <mergeCell ref="A28:F28"/>
    <mergeCell ref="N6:N7"/>
    <mergeCell ref="C8:C9"/>
    <mergeCell ref="D10:F10"/>
    <mergeCell ref="C11:C12"/>
    <mergeCell ref="D13:F13"/>
    <mergeCell ref="C14:C16"/>
    <mergeCell ref="D17:F17"/>
    <mergeCell ref="C18:C19"/>
    <mergeCell ref="A20:F20"/>
    <mergeCell ref="C21:C22"/>
    <mergeCell ref="D23:F23"/>
    <mergeCell ref="A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հաստատված</vt:lpstr>
      <vt:lpstr>հետաձգված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Narine Avetyan</dc:creator>
  <cp:lastModifiedBy>User</cp:lastModifiedBy>
  <cp:lastPrinted>2024-10-04T11:04:29Z</cp:lastPrinted>
  <dcterms:created xsi:type="dcterms:W3CDTF">2024-09-30T06:01:14Z</dcterms:created>
  <dcterms:modified xsi:type="dcterms:W3CDTF">2024-10-04T11:08:17Z</dcterms:modified>
</cp:coreProperties>
</file>